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6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7.xml" ContentType="application/vnd.openxmlformats-officedocument.drawing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drawings/drawing8.xml" ContentType="application/vnd.openxmlformats-officedocument.drawing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6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drawings/drawing9.xml" ContentType="application/vnd.openxmlformats-officedocument.drawing+xml"/>
  <Override PartName="/xl/charts/chart57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drawings/drawing10.xml" ContentType="application/vnd.openxmlformats-officedocument.drawing+xml"/>
  <Override PartName="/xl/charts/chart58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drawings/drawing11.xml" ContentType="application/vnd.openxmlformats-officedocument.drawing+xml"/>
  <Override PartName="/xl/charts/chart59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491FE9D8-4843-4F09-A72A-509D61E1FAE2}" xr6:coauthVersionLast="47" xr6:coauthVersionMax="47" xr10:uidLastSave="{00000000-0000-0000-0000-000000000000}"/>
  <bookViews>
    <workbookView xWindow="-120" yWindow="-120" windowWidth="29040" windowHeight="15840" firstSheet="2" activeTab="8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  <sheet name="Comparação regras vizinhos" sheetId="11" r:id="rId10"/>
    <sheet name="Comparação vizinhos livre" sheetId="12" r:id="rId11"/>
    <sheet name="Planilha6" sheetId="16" r:id="rId12"/>
    <sheet name="Planilha4" sheetId="14" r:id="rId13"/>
    <sheet name="Comparação vizinhos Obstáculos" sheetId="13" r:id="rId14"/>
    <sheet name="Error X Regra" sheetId="17" r:id="rId15"/>
    <sheet name="Comparação Regras Labirinto Iso" sheetId="18" r:id="rId16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46" i="8" l="1"/>
  <c r="K46" i="8"/>
  <c r="I46" i="8"/>
  <c r="G46" i="8"/>
  <c r="M45" i="8"/>
  <c r="K45" i="8"/>
  <c r="I45" i="8"/>
  <c r="G45" i="8"/>
  <c r="M44" i="8"/>
  <c r="K44" i="8"/>
  <c r="I44" i="8"/>
  <c r="G44" i="8"/>
  <c r="M43" i="8"/>
  <c r="K43" i="8"/>
  <c r="I43" i="8"/>
  <c r="G43" i="8"/>
  <c r="AH54" i="12"/>
  <c r="AH43" i="12"/>
  <c r="AH32" i="12"/>
  <c r="AH21" i="12"/>
  <c r="AH11" i="12"/>
  <c r="L101" i="17"/>
  <c r="AH18" i="12"/>
  <c r="P5" i="18"/>
  <c r="P6" i="18"/>
  <c r="P7" i="18"/>
  <c r="P8" i="18"/>
  <c r="P9" i="18"/>
  <c r="J5" i="18"/>
  <c r="J6" i="18"/>
  <c r="J7" i="18"/>
  <c r="J8" i="18"/>
  <c r="J9" i="18"/>
  <c r="P15" i="13"/>
  <c r="J15" i="13"/>
  <c r="D15" i="13"/>
  <c r="V9" i="18"/>
  <c r="V8" i="18"/>
  <c r="V7" i="18"/>
  <c r="V6" i="18"/>
  <c r="V5" i="18"/>
  <c r="D9" i="18"/>
  <c r="D8" i="18"/>
  <c r="D7" i="18"/>
  <c r="D6" i="18"/>
  <c r="D5" i="18"/>
  <c r="AH64" i="13"/>
  <c r="AH63" i="13"/>
  <c r="AH62" i="13"/>
  <c r="AH61" i="13"/>
  <c r="AH60" i="13"/>
  <c r="AH53" i="13"/>
  <c r="AH52" i="13"/>
  <c r="AH51" i="13"/>
  <c r="AH50" i="13"/>
  <c r="AH49" i="13"/>
  <c r="AH42" i="13"/>
  <c r="AH41" i="13"/>
  <c r="AH40" i="13"/>
  <c r="AH39" i="13"/>
  <c r="AH38" i="13"/>
  <c r="AH31" i="13"/>
  <c r="AH30" i="13"/>
  <c r="AH29" i="13"/>
  <c r="AH28" i="13"/>
  <c r="AH27" i="13"/>
  <c r="AH20" i="13"/>
  <c r="AH19" i="13"/>
  <c r="AH18" i="13"/>
  <c r="AH17" i="13"/>
  <c r="AH16" i="13"/>
  <c r="AH10" i="13"/>
  <c r="AH9" i="13"/>
  <c r="AH8" i="13"/>
  <c r="AH7" i="13"/>
  <c r="AH6" i="13"/>
  <c r="AH49" i="12"/>
  <c r="AH53" i="12"/>
  <c r="AH52" i="12"/>
  <c r="AH51" i="12"/>
  <c r="AH50" i="12"/>
  <c r="AH42" i="12"/>
  <c r="AH41" i="12"/>
  <c r="AH40" i="12"/>
  <c r="AH39" i="12"/>
  <c r="AH38" i="12"/>
  <c r="AH31" i="12"/>
  <c r="AH30" i="12"/>
  <c r="AH29" i="12"/>
  <c r="AH28" i="12"/>
  <c r="AH27" i="12"/>
  <c r="AH20" i="12"/>
  <c r="AH19" i="12"/>
  <c r="AH17" i="12"/>
  <c r="AH16" i="12"/>
  <c r="AH7" i="12"/>
  <c r="AH8" i="12"/>
  <c r="AH9" i="12"/>
  <c r="AH10" i="12"/>
  <c r="AH6" i="12"/>
  <c r="L100" i="17"/>
  <c r="L102" i="17"/>
  <c r="L103" i="17"/>
  <c r="L99" i="17"/>
  <c r="L76" i="17"/>
  <c r="L77" i="17"/>
  <c r="L78" i="17"/>
  <c r="L79" i="17"/>
  <c r="L75" i="17"/>
  <c r="L52" i="17"/>
  <c r="L56" i="17" s="1"/>
  <c r="L53" i="17"/>
  <c r="L54" i="17"/>
  <c r="L55" i="17"/>
  <c r="L51" i="17"/>
  <c r="L28" i="17"/>
  <c r="L32" i="17" s="1"/>
  <c r="L29" i="17"/>
  <c r="L30" i="17"/>
  <c r="L31" i="17"/>
  <c r="L27" i="17"/>
  <c r="L4" i="17"/>
  <c r="L5" i="17"/>
  <c r="L6" i="17"/>
  <c r="L7" i="17"/>
  <c r="L3" i="17"/>
  <c r="L247" i="17"/>
  <c r="L249" i="17"/>
  <c r="L250" i="17"/>
  <c r="L251" i="17"/>
  <c r="L248" i="17"/>
  <c r="L223" i="17"/>
  <c r="L225" i="17"/>
  <c r="L226" i="17"/>
  <c r="L227" i="17"/>
  <c r="L224" i="17"/>
  <c r="L201" i="17"/>
  <c r="L202" i="17"/>
  <c r="L203" i="17"/>
  <c r="L200" i="17"/>
  <c r="L199" i="17"/>
  <c r="F3" i="16"/>
  <c r="F99" i="16"/>
  <c r="F104" i="16" s="1"/>
  <c r="F245" i="16"/>
  <c r="L177" i="17"/>
  <c r="L178" i="17"/>
  <c r="L179" i="17"/>
  <c r="L176" i="17"/>
  <c r="L175" i="17"/>
  <c r="L153" i="17"/>
  <c r="L154" i="17"/>
  <c r="L155" i="17"/>
  <c r="L152" i="17"/>
  <c r="L151" i="17"/>
  <c r="L128" i="17"/>
  <c r="L129" i="17"/>
  <c r="L130" i="17"/>
  <c r="L131" i="17"/>
  <c r="L132" i="17" s="1"/>
  <c r="L127" i="17"/>
  <c r="L80" i="17"/>
  <c r="G249" i="16"/>
  <c r="F249" i="16"/>
  <c r="G248" i="16"/>
  <c r="F248" i="16"/>
  <c r="G247" i="16"/>
  <c r="G250" i="16" s="1"/>
  <c r="F247" i="16"/>
  <c r="G246" i="16"/>
  <c r="F246" i="16"/>
  <c r="G245" i="16"/>
  <c r="F226" i="16"/>
  <c r="G225" i="16"/>
  <c r="F225" i="16"/>
  <c r="G224" i="16"/>
  <c r="F224" i="16"/>
  <c r="G223" i="16"/>
  <c r="F223" i="16"/>
  <c r="G222" i="16"/>
  <c r="F222" i="16"/>
  <c r="G221" i="16"/>
  <c r="F221" i="16"/>
  <c r="F227" i="16" s="1"/>
  <c r="F202" i="16"/>
  <c r="G201" i="16"/>
  <c r="F201" i="16"/>
  <c r="G200" i="16"/>
  <c r="F200" i="16"/>
  <c r="G199" i="16"/>
  <c r="F199" i="16"/>
  <c r="G198" i="16"/>
  <c r="F198" i="16"/>
  <c r="G197" i="16"/>
  <c r="F197" i="16"/>
  <c r="F203" i="16" s="1"/>
  <c r="F173" i="16"/>
  <c r="G177" i="16"/>
  <c r="F177" i="16"/>
  <c r="G176" i="16"/>
  <c r="F176" i="16"/>
  <c r="G175" i="16"/>
  <c r="G178" i="16" s="1"/>
  <c r="F175" i="16"/>
  <c r="G174" i="16"/>
  <c r="F174" i="16"/>
  <c r="G173" i="16"/>
  <c r="G179" i="16" s="1"/>
  <c r="F149" i="16"/>
  <c r="F155" i="16" s="1"/>
  <c r="F154" i="16"/>
  <c r="G153" i="16"/>
  <c r="F153" i="16"/>
  <c r="G152" i="16"/>
  <c r="F152" i="16"/>
  <c r="G151" i="16"/>
  <c r="F151" i="16"/>
  <c r="G150" i="16"/>
  <c r="F150" i="16"/>
  <c r="G149" i="16"/>
  <c r="F126" i="16"/>
  <c r="F130" i="16" s="1"/>
  <c r="F127" i="16"/>
  <c r="F128" i="16"/>
  <c r="F129" i="16"/>
  <c r="G126" i="16"/>
  <c r="G127" i="16"/>
  <c r="G128" i="16"/>
  <c r="G129" i="16"/>
  <c r="G130" i="16"/>
  <c r="G131" i="16" s="1"/>
  <c r="G125" i="16"/>
  <c r="F125" i="16"/>
  <c r="G103" i="16"/>
  <c r="F103" i="16"/>
  <c r="G102" i="16"/>
  <c r="F102" i="16"/>
  <c r="G101" i="16"/>
  <c r="F101" i="16"/>
  <c r="G100" i="16"/>
  <c r="F100" i="16"/>
  <c r="G99" i="16"/>
  <c r="G76" i="16"/>
  <c r="G79" i="16"/>
  <c r="F79" i="16"/>
  <c r="G78" i="16"/>
  <c r="F78" i="16"/>
  <c r="G77" i="16"/>
  <c r="G80" i="16" s="1"/>
  <c r="F77" i="16"/>
  <c r="F76" i="16"/>
  <c r="G75" i="16"/>
  <c r="F75" i="16"/>
  <c r="G55" i="16"/>
  <c r="F55" i="16"/>
  <c r="G54" i="16"/>
  <c r="F54" i="16"/>
  <c r="G53" i="16"/>
  <c r="G56" i="16" s="1"/>
  <c r="F53" i="16"/>
  <c r="G52" i="16"/>
  <c r="F52" i="16"/>
  <c r="G51" i="16"/>
  <c r="F51" i="16"/>
  <c r="F27" i="16"/>
  <c r="F32" i="16"/>
  <c r="F33" i="16" s="1"/>
  <c r="G31" i="16"/>
  <c r="F31" i="16"/>
  <c r="G30" i="16"/>
  <c r="F30" i="16"/>
  <c r="G29" i="16"/>
  <c r="F29" i="16"/>
  <c r="G28" i="16"/>
  <c r="G32" i="16" s="1"/>
  <c r="F28" i="16"/>
  <c r="G27" i="16"/>
  <c r="G9" i="16"/>
  <c r="G4" i="16"/>
  <c r="G5" i="16"/>
  <c r="G6" i="16"/>
  <c r="G7" i="16"/>
  <c r="G3" i="16"/>
  <c r="F4" i="16"/>
  <c r="F5" i="16"/>
  <c r="F6" i="16"/>
  <c r="F7" i="16"/>
  <c r="G8" i="16"/>
  <c r="AD55" i="12"/>
  <c r="AC55" i="12"/>
  <c r="AD43" i="12"/>
  <c r="AC43" i="12"/>
  <c r="AD32" i="12"/>
  <c r="AC32" i="12"/>
  <c r="AD21" i="12"/>
  <c r="AC21" i="12"/>
  <c r="AD11" i="12"/>
  <c r="AC11" i="12"/>
  <c r="AD51" i="12"/>
  <c r="AD52" i="12"/>
  <c r="AD53" i="12"/>
  <c r="AD54" i="12"/>
  <c r="AD50" i="12"/>
  <c r="AC51" i="12"/>
  <c r="AC52" i="12"/>
  <c r="AC53" i="12"/>
  <c r="AC54" i="12"/>
  <c r="AC50" i="12"/>
  <c r="AD39" i="12"/>
  <c r="AD40" i="12"/>
  <c r="AD41" i="12"/>
  <c r="AD42" i="12"/>
  <c r="AD38" i="12"/>
  <c r="AC42" i="12"/>
  <c r="AC41" i="12"/>
  <c r="AC40" i="12"/>
  <c r="AC39" i="12"/>
  <c r="AC38" i="12"/>
  <c r="AC30" i="12"/>
  <c r="AC27" i="12"/>
  <c r="AD28" i="12"/>
  <c r="AD29" i="12"/>
  <c r="AD30" i="12"/>
  <c r="AD31" i="12"/>
  <c r="AD27" i="12"/>
  <c r="AC28" i="12"/>
  <c r="AC29" i="12"/>
  <c r="AC31" i="12"/>
  <c r="AD17" i="12"/>
  <c r="AD18" i="12"/>
  <c r="AD19" i="12"/>
  <c r="AD20" i="12"/>
  <c r="AD16" i="12"/>
  <c r="AC17" i="12"/>
  <c r="AC18" i="12"/>
  <c r="AC19" i="12"/>
  <c r="AC20" i="12"/>
  <c r="AC16" i="12"/>
  <c r="AD7" i="12"/>
  <c r="AD8" i="12"/>
  <c r="AD9" i="12"/>
  <c r="AD10" i="12"/>
  <c r="AD6" i="12"/>
  <c r="AC7" i="12"/>
  <c r="AC8" i="12"/>
  <c r="AC9" i="12"/>
  <c r="AC10" i="12"/>
  <c r="AC6" i="12"/>
  <c r="T19" i="14"/>
  <c r="T18" i="14"/>
  <c r="T17" i="14"/>
  <c r="T16" i="14"/>
  <c r="T15" i="14"/>
  <c r="L19" i="14"/>
  <c r="L18" i="14"/>
  <c r="L17" i="14"/>
  <c r="L16" i="14"/>
  <c r="L15" i="14"/>
  <c r="D19" i="14"/>
  <c r="D18" i="14"/>
  <c r="D17" i="14"/>
  <c r="D16" i="14"/>
  <c r="D15" i="14"/>
  <c r="D9" i="14"/>
  <c r="D8" i="14"/>
  <c r="D7" i="14"/>
  <c r="D6" i="14"/>
  <c r="D5" i="14"/>
  <c r="Z70" i="13"/>
  <c r="AA71" i="13"/>
  <c r="AA72" i="13"/>
  <c r="AA73" i="13"/>
  <c r="AA74" i="13"/>
  <c r="AA70" i="13"/>
  <c r="Z71" i="13"/>
  <c r="Z72" i="13"/>
  <c r="Z73" i="13"/>
  <c r="Z74" i="13"/>
  <c r="AE11" i="13"/>
  <c r="AD11" i="13"/>
  <c r="AE21" i="13"/>
  <c r="AD21" i="13"/>
  <c r="AE32" i="13"/>
  <c r="AD32" i="13"/>
  <c r="AE43" i="13"/>
  <c r="AD43" i="13"/>
  <c r="AE66" i="13"/>
  <c r="AD66" i="13"/>
  <c r="AE55" i="13"/>
  <c r="AD55" i="13"/>
  <c r="AD60" i="13"/>
  <c r="Z59" i="13"/>
  <c r="Z63" i="13"/>
  <c r="Z62" i="13"/>
  <c r="Z61" i="13"/>
  <c r="Z60" i="13"/>
  <c r="AE49" i="13"/>
  <c r="Z49" i="13"/>
  <c r="Z50" i="13"/>
  <c r="Z51" i="13"/>
  <c r="Z52" i="13"/>
  <c r="Z48" i="13"/>
  <c r="Z38" i="13"/>
  <c r="Z39" i="13"/>
  <c r="Z40" i="13"/>
  <c r="Z41" i="13"/>
  <c r="Z37" i="13"/>
  <c r="AE15" i="13"/>
  <c r="Z16" i="13"/>
  <c r="Z17" i="13"/>
  <c r="Z18" i="13"/>
  <c r="Z19" i="13"/>
  <c r="Z15" i="13"/>
  <c r="AE64" i="13"/>
  <c r="AD64" i="13"/>
  <c r="AD63" i="13"/>
  <c r="AD62" i="13"/>
  <c r="AD61" i="13"/>
  <c r="AD65" i="13"/>
  <c r="AD50" i="13"/>
  <c r="AD51" i="13"/>
  <c r="AD52" i="13"/>
  <c r="AD53" i="13"/>
  <c r="AD49" i="13"/>
  <c r="AE41" i="13"/>
  <c r="AD41" i="13"/>
  <c r="AE40" i="13"/>
  <c r="AD40" i="13"/>
  <c r="AE39" i="13"/>
  <c r="AD39" i="13"/>
  <c r="AE38" i="13"/>
  <c r="AE42" i="13" s="1"/>
  <c r="AD38" i="13"/>
  <c r="AD42" i="13" s="1"/>
  <c r="AE37" i="13"/>
  <c r="AD37" i="13"/>
  <c r="AD27" i="13"/>
  <c r="AD28" i="13"/>
  <c r="AD29" i="13"/>
  <c r="AD30" i="13"/>
  <c r="AD26" i="13"/>
  <c r="AE30" i="13"/>
  <c r="AE29" i="13"/>
  <c r="AE28" i="13"/>
  <c r="AE31" i="13" s="1"/>
  <c r="AE27" i="13"/>
  <c r="AE26" i="13"/>
  <c r="AD20" i="13"/>
  <c r="AE10" i="13"/>
  <c r="AD10" i="13"/>
  <c r="AE18" i="13"/>
  <c r="AE19" i="13"/>
  <c r="AD16" i="13"/>
  <c r="AD17" i="13"/>
  <c r="AD18" i="13"/>
  <c r="AD19" i="13"/>
  <c r="AD15" i="13"/>
  <c r="AE6" i="13"/>
  <c r="AE7" i="13"/>
  <c r="AE8" i="13"/>
  <c r="AE9" i="13"/>
  <c r="AE5" i="13"/>
  <c r="AD6" i="13"/>
  <c r="AD7" i="13"/>
  <c r="AD8" i="13"/>
  <c r="AD9" i="13"/>
  <c r="AD5" i="13"/>
  <c r="V9" i="13"/>
  <c r="P9" i="13"/>
  <c r="V8" i="13"/>
  <c r="P8" i="13"/>
  <c r="V7" i="13"/>
  <c r="P7" i="13"/>
  <c r="V6" i="13"/>
  <c r="P6" i="13"/>
  <c r="V5" i="13"/>
  <c r="P5" i="13"/>
  <c r="P28" i="13"/>
  <c r="V63" i="13"/>
  <c r="P63" i="13"/>
  <c r="V62" i="13"/>
  <c r="P62" i="13"/>
  <c r="V61" i="13"/>
  <c r="P61" i="13"/>
  <c r="AE62" i="13" s="1"/>
  <c r="V60" i="13"/>
  <c r="AE61" i="13" s="1"/>
  <c r="P60" i="13"/>
  <c r="V59" i="13"/>
  <c r="AE60" i="13" s="1"/>
  <c r="P59" i="13"/>
  <c r="V52" i="13"/>
  <c r="AE53" i="13" s="1"/>
  <c r="P52" i="13"/>
  <c r="V51" i="13"/>
  <c r="P51" i="13"/>
  <c r="AE52" i="13" s="1"/>
  <c r="V50" i="13"/>
  <c r="P50" i="13"/>
  <c r="AE51" i="13" s="1"/>
  <c r="V49" i="13"/>
  <c r="AE50" i="13" s="1"/>
  <c r="P49" i="13"/>
  <c r="V48" i="13"/>
  <c r="P48" i="13"/>
  <c r="V41" i="13"/>
  <c r="P41" i="13"/>
  <c r="V40" i="13"/>
  <c r="P40" i="13"/>
  <c r="V39" i="13"/>
  <c r="P39" i="13"/>
  <c r="V38" i="13"/>
  <c r="P38" i="13"/>
  <c r="V37" i="13"/>
  <c r="P37" i="13"/>
  <c r="V30" i="13"/>
  <c r="P30" i="13"/>
  <c r="V29" i="13"/>
  <c r="P29" i="13"/>
  <c r="V28" i="13"/>
  <c r="V27" i="13"/>
  <c r="P27" i="13"/>
  <c r="V26" i="13"/>
  <c r="P26" i="13"/>
  <c r="V19" i="13"/>
  <c r="P19" i="13"/>
  <c r="V18" i="13"/>
  <c r="P18" i="13"/>
  <c r="V17" i="13"/>
  <c r="P17" i="13"/>
  <c r="V16" i="13"/>
  <c r="P16" i="13"/>
  <c r="AE16" i="13" s="1"/>
  <c r="V15" i="13"/>
  <c r="D59" i="13"/>
  <c r="D63" i="13"/>
  <c r="D62" i="13"/>
  <c r="D61" i="13"/>
  <c r="D60" i="13"/>
  <c r="J63" i="13"/>
  <c r="J62" i="13"/>
  <c r="J61" i="13"/>
  <c r="J60" i="13"/>
  <c r="J59" i="13"/>
  <c r="J52" i="13"/>
  <c r="D52" i="13"/>
  <c r="J51" i="13"/>
  <c r="D51" i="13"/>
  <c r="J50" i="13"/>
  <c r="D50" i="13"/>
  <c r="J49" i="13"/>
  <c r="D49" i="13"/>
  <c r="J48" i="13"/>
  <c r="D48" i="13"/>
  <c r="J41" i="13"/>
  <c r="D41" i="13"/>
  <c r="J40" i="13"/>
  <c r="D40" i="13"/>
  <c r="J39" i="13"/>
  <c r="D39" i="13"/>
  <c r="J38" i="13"/>
  <c r="D38" i="13"/>
  <c r="J37" i="13"/>
  <c r="D37" i="13"/>
  <c r="J30" i="13"/>
  <c r="D30" i="13"/>
  <c r="J29" i="13"/>
  <c r="D29" i="13"/>
  <c r="J28" i="13"/>
  <c r="D28" i="13"/>
  <c r="J27" i="13"/>
  <c r="D27" i="13"/>
  <c r="J26" i="13"/>
  <c r="D26" i="13"/>
  <c r="J19" i="13"/>
  <c r="D19" i="13"/>
  <c r="J18" i="13"/>
  <c r="D18" i="13"/>
  <c r="J17" i="13"/>
  <c r="D17" i="13"/>
  <c r="J16" i="13"/>
  <c r="D16" i="13"/>
  <c r="J9" i="13"/>
  <c r="D9" i="13"/>
  <c r="Z9" i="13" s="1"/>
  <c r="J8" i="13"/>
  <c r="D8" i="13"/>
  <c r="J7" i="13"/>
  <c r="D7" i="13"/>
  <c r="J6" i="13"/>
  <c r="D6" i="13"/>
  <c r="Z6" i="13" s="1"/>
  <c r="J5" i="13"/>
  <c r="D5" i="13"/>
  <c r="V52" i="12"/>
  <c r="P52" i="12"/>
  <c r="Z53" i="12" s="1"/>
  <c r="V51" i="12"/>
  <c r="P51" i="12"/>
  <c r="V50" i="12"/>
  <c r="P50" i="12"/>
  <c r="V49" i="12"/>
  <c r="P49" i="12"/>
  <c r="V48" i="12"/>
  <c r="P48" i="12"/>
  <c r="V41" i="12"/>
  <c r="P41" i="12"/>
  <c r="V40" i="12"/>
  <c r="P40" i="12"/>
  <c r="V39" i="12"/>
  <c r="P39" i="12"/>
  <c r="V38" i="12"/>
  <c r="P38" i="12"/>
  <c r="V37" i="12"/>
  <c r="P37" i="12"/>
  <c r="V30" i="12"/>
  <c r="P30" i="12"/>
  <c r="V29" i="12"/>
  <c r="P29" i="12"/>
  <c r="V28" i="12"/>
  <c r="P28" i="12"/>
  <c r="V27" i="12"/>
  <c r="P27" i="12"/>
  <c r="V26" i="12"/>
  <c r="P26" i="12"/>
  <c r="V19" i="12"/>
  <c r="V18" i="12"/>
  <c r="V17" i="12"/>
  <c r="V16" i="12"/>
  <c r="V15" i="12"/>
  <c r="P19" i="12"/>
  <c r="P18" i="12"/>
  <c r="P17" i="12"/>
  <c r="P16" i="12"/>
  <c r="P15" i="12"/>
  <c r="V6" i="12"/>
  <c r="V7" i="12"/>
  <c r="V8" i="12"/>
  <c r="V9" i="12"/>
  <c r="V5" i="12"/>
  <c r="P6" i="12"/>
  <c r="P7" i="12"/>
  <c r="P8" i="12"/>
  <c r="P9" i="12"/>
  <c r="P5" i="12"/>
  <c r="J52" i="12"/>
  <c r="D52" i="12"/>
  <c r="J51" i="12"/>
  <c r="D51" i="12"/>
  <c r="J50" i="12"/>
  <c r="D50" i="12"/>
  <c r="Z50" i="12" s="1"/>
  <c r="J49" i="12"/>
  <c r="D49" i="12"/>
  <c r="J48" i="12"/>
  <c r="D48" i="12"/>
  <c r="J41" i="12"/>
  <c r="D41" i="12"/>
  <c r="Z41" i="12" s="1"/>
  <c r="J40" i="12"/>
  <c r="D40" i="12"/>
  <c r="J39" i="12"/>
  <c r="D39" i="12"/>
  <c r="J38" i="12"/>
  <c r="D38" i="12"/>
  <c r="Z38" i="12" s="1"/>
  <c r="J37" i="12"/>
  <c r="D37" i="12"/>
  <c r="J30" i="12"/>
  <c r="D30" i="12"/>
  <c r="J29" i="12"/>
  <c r="D29" i="12"/>
  <c r="J28" i="12"/>
  <c r="D28" i="12"/>
  <c r="J27" i="12"/>
  <c r="D27" i="12"/>
  <c r="J26" i="12"/>
  <c r="D26" i="12"/>
  <c r="Z26" i="12" s="1"/>
  <c r="J19" i="12"/>
  <c r="D19" i="12"/>
  <c r="J18" i="12"/>
  <c r="Z18" i="12" s="1"/>
  <c r="D18" i="12"/>
  <c r="J17" i="12"/>
  <c r="D17" i="12"/>
  <c r="J16" i="12"/>
  <c r="D16" i="12"/>
  <c r="J15" i="12"/>
  <c r="D15" i="12"/>
  <c r="J9" i="12"/>
  <c r="D9" i="12"/>
  <c r="Z9" i="12" s="1"/>
  <c r="J8" i="12"/>
  <c r="D8" i="12"/>
  <c r="J7" i="12"/>
  <c r="Z7" i="12" s="1"/>
  <c r="D7" i="12"/>
  <c r="J6" i="12"/>
  <c r="D6" i="12"/>
  <c r="Z6" i="12" s="1"/>
  <c r="J5" i="12"/>
  <c r="D5" i="12"/>
  <c r="D134" i="11"/>
  <c r="D135" i="11"/>
  <c r="D136" i="11"/>
  <c r="D137" i="11"/>
  <c r="P95" i="11"/>
  <c r="P94" i="11"/>
  <c r="P93" i="11"/>
  <c r="P92" i="11"/>
  <c r="P91" i="11"/>
  <c r="J95" i="11"/>
  <c r="J94" i="11"/>
  <c r="J93" i="11"/>
  <c r="J92" i="11"/>
  <c r="J91" i="11"/>
  <c r="D95" i="11"/>
  <c r="D94" i="11"/>
  <c r="D93" i="11"/>
  <c r="D92" i="11"/>
  <c r="D91" i="11"/>
  <c r="D156" i="11"/>
  <c r="D155" i="11"/>
  <c r="D154" i="11"/>
  <c r="D153" i="11"/>
  <c r="D147" i="11"/>
  <c r="D146" i="11"/>
  <c r="D145" i="11"/>
  <c r="D144" i="11"/>
  <c r="D126" i="11"/>
  <c r="D127" i="11"/>
  <c r="D128" i="11"/>
  <c r="D125" i="11"/>
  <c r="D118" i="11"/>
  <c r="D119" i="11"/>
  <c r="D120" i="11"/>
  <c r="D117" i="11"/>
  <c r="J82" i="11"/>
  <c r="J81" i="11"/>
  <c r="J80" i="11"/>
  <c r="D82" i="11"/>
  <c r="D81" i="11"/>
  <c r="D80" i="11"/>
  <c r="J79" i="11"/>
  <c r="D79" i="11"/>
  <c r="J78" i="11"/>
  <c r="D78" i="11"/>
  <c r="J71" i="11"/>
  <c r="D71" i="11"/>
  <c r="J70" i="11"/>
  <c r="D70" i="11"/>
  <c r="J69" i="11"/>
  <c r="D69" i="11"/>
  <c r="J68" i="11"/>
  <c r="D68" i="11"/>
  <c r="J67" i="11"/>
  <c r="D67" i="11"/>
  <c r="J60" i="11"/>
  <c r="J59" i="11"/>
  <c r="J58" i="11"/>
  <c r="J57" i="11"/>
  <c r="J56" i="11"/>
  <c r="D60" i="11"/>
  <c r="D59" i="11"/>
  <c r="D58" i="11"/>
  <c r="D57" i="11"/>
  <c r="D56" i="11"/>
  <c r="D45" i="11"/>
  <c r="J49" i="11"/>
  <c r="D49" i="11"/>
  <c r="J48" i="11"/>
  <c r="D48" i="11"/>
  <c r="J47" i="11"/>
  <c r="D47" i="11"/>
  <c r="J46" i="11"/>
  <c r="D46" i="11"/>
  <c r="J45" i="11"/>
  <c r="J36" i="11"/>
  <c r="J37" i="11"/>
  <c r="J38" i="11"/>
  <c r="J39" i="11"/>
  <c r="J35" i="11"/>
  <c r="D36" i="11"/>
  <c r="D37" i="11"/>
  <c r="D38" i="11"/>
  <c r="D39" i="11"/>
  <c r="D35" i="11"/>
  <c r="J7" i="10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F39" i="1" s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B7" i="6"/>
  <c r="B8" i="6" s="1"/>
  <c r="C7" i="6"/>
  <c r="C8" i="6" s="1"/>
  <c r="D7" i="6"/>
  <c r="D8" i="6" s="1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E603" i="2" s="1"/>
  <c r="F602" i="2"/>
  <c r="F603" i="2" s="1"/>
  <c r="G602" i="2"/>
  <c r="G603" i="2" s="1"/>
  <c r="H602" i="2"/>
  <c r="H603" i="2" s="1"/>
  <c r="I602" i="2"/>
  <c r="C603" i="2"/>
  <c r="D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M38" i="1"/>
  <c r="K38" i="1"/>
  <c r="M37" i="1"/>
  <c r="K37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C69" i="1" s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L104" i="17" l="1"/>
  <c r="L8" i="17"/>
  <c r="L252" i="17"/>
  <c r="L228" i="17"/>
  <c r="L156" i="17"/>
  <c r="L204" i="17"/>
  <c r="L180" i="17"/>
  <c r="G251" i="16"/>
  <c r="F250" i="16"/>
  <c r="F251" i="16" s="1"/>
  <c r="G227" i="16"/>
  <c r="G226" i="16"/>
  <c r="G202" i="16"/>
  <c r="G203" i="16" s="1"/>
  <c r="F178" i="16"/>
  <c r="F179" i="16" s="1"/>
  <c r="G154" i="16"/>
  <c r="G155" i="16" s="1"/>
  <c r="F131" i="16"/>
  <c r="G105" i="16"/>
  <c r="F105" i="16"/>
  <c r="G104" i="16"/>
  <c r="G81" i="16"/>
  <c r="F80" i="16"/>
  <c r="F81" i="16" s="1"/>
  <c r="F57" i="16"/>
  <c r="G57" i="16"/>
  <c r="F56" i="16"/>
  <c r="G33" i="16"/>
  <c r="F8" i="16"/>
  <c r="F9" i="16" s="1"/>
  <c r="E75" i="12"/>
  <c r="Z17" i="12"/>
  <c r="B73" i="12"/>
  <c r="Z15" i="12"/>
  <c r="Z27" i="12"/>
  <c r="Z39" i="12"/>
  <c r="Z51" i="12"/>
  <c r="B71" i="12"/>
  <c r="Z29" i="12"/>
  <c r="B75" i="12"/>
  <c r="E73" i="12"/>
  <c r="B72" i="12"/>
  <c r="Z5" i="12"/>
  <c r="Z8" i="12"/>
  <c r="Z16" i="12"/>
  <c r="Z19" i="12"/>
  <c r="Z28" i="12"/>
  <c r="Z40" i="12"/>
  <c r="Z49" i="12"/>
  <c r="Z52" i="12"/>
  <c r="E72" i="12"/>
  <c r="Z30" i="12"/>
  <c r="B74" i="12"/>
  <c r="AE63" i="13"/>
  <c r="AE65" i="13"/>
  <c r="AE54" i="13"/>
  <c r="AE17" i="13"/>
  <c r="AE20" i="13" s="1"/>
  <c r="AD54" i="13"/>
  <c r="AD31" i="13"/>
  <c r="Z28" i="13"/>
  <c r="C74" i="12"/>
  <c r="D74" i="12"/>
  <c r="E74" i="12"/>
  <c r="Z42" i="12"/>
  <c r="C73" i="12"/>
  <c r="D73" i="12"/>
  <c r="C72" i="12"/>
  <c r="D72" i="12"/>
  <c r="C75" i="12"/>
  <c r="D71" i="12"/>
  <c r="C71" i="12"/>
  <c r="E71" i="12"/>
  <c r="D75" i="12"/>
  <c r="Z30" i="13"/>
  <c r="Z7" i="13"/>
  <c r="Z5" i="13"/>
  <c r="Z27" i="13"/>
  <c r="Z26" i="13"/>
  <c r="Z29" i="13"/>
  <c r="Z8" i="13"/>
  <c r="U8" i="6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<sst xmlns="http://schemas.openxmlformats.org/spreadsheetml/2006/main" count="3586" uniqueCount="291">
  <si>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</si>
  <si>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</si>
  <si>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</si>
  <si>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</si>
  <si>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</si>
  <si>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</si>
  <si>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</si>
  <si>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</si>
  <si>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</si>
  <si>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</si>
  <si>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</si>
  <si>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</si>
  <si>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</si>
  <si>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</si>
  <si>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</si>
  <si>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</si>
  <si>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</si>
  <si>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</si>
  <si>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</si>
  <si>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</si>
  <si>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</si>
  <si>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</si>
  <si>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</si>
  <si>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</si>
  <si>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</si>
  <si>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</si>
  <si>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</si>
  <si>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</si>
  <si>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</si>
  <si>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</si>
  <si>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</si>
  <si>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</si>
  <si>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</si>
  <si>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</si>
  <si>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</si>
  <si>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</si>
  <si>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</si>
  <si>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</si>
  <si>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</si>
  <si>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</si>
  <si>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</si>
  <si>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</si>
  <si>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</si>
  <si>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</si>
  <si>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</si>
  <si>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</si>
  <si>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</si>
  <si>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</si>
  <si>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</si>
  <si>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</si>
  <si>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</si>
  <si>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</si>
  <si>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</si>
  <si>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</si>
  <si>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</si>
  <si>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</si>
  <si>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</si>
  <si>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</si>
  <si>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</si>
  <si>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</si>
  <si>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</si>
  <si>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</si>
  <si>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</si>
  <si>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</si>
  <si>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</si>
  <si>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</si>
  <si>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</si>
  <si>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</si>
  <si>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</si>
  <si>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</si>
  <si>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</si>
  <si>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</si>
  <si>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</si>
  <si>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</si>
  <si>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</si>
  <si>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</si>
  <si>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</si>
  <si>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</si>
  <si>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</si>
  <si>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</si>
  <si>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</si>
  <si>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</si>
  <si>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</si>
  <si>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</si>
  <si>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</si>
  <si>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</si>
  <si>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</si>
  <si>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</si>
  <si>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</si>
  <si>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</si>
  <si>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</si>
  <si>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</si>
  <si>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</si>
  <si>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</si>
  <si>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</si>
  <si>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</si>
  <si>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</si>
  <si>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</si>
  <si>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</si>
  <si>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</si>
  <si>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</si>
  <si>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</si>
  <si>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</si>
  <si>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</si>
  <si>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</si>
  <si>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</si>
  <si>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</si>
  <si>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</si>
  <si>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</si>
  <si>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</si>
  <si>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</si>
  <si>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</si>
  <si>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</si>
  <si>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</si>
  <si>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</si>
  <si>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</si>
  <si>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</si>
  <si>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</si>
  <si>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</si>
  <si>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</si>
  <si>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</si>
  <si>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</si>
  <si>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</si>
  <si>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</si>
  <si>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</si>
  <si>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</si>
  <si>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</si>
  <si>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</si>
  <si>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</si>
  <si>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</si>
  <si>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</si>
  <si>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</si>
  <si>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</si>
  <si>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</si>
  <si>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</si>
  <si>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</si>
  <si>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</si>
  <si>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</si>
  <si>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</si>
  <si>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</si>
  <si>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</si>
  <si>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</si>
  <si>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</si>
  <si>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</si>
  <si>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</si>
  <si>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</si>
  <si>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</si>
  <si>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</si>
  <si>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</si>
  <si>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</si>
  <si>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</si>
  <si>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</si>
  <si>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</si>
  <si>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</si>
  <si>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</si>
  <si>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</si>
  <si>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</si>
  <si>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</si>
  <si>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</si>
  <si>
    <t>Posição 1 ( Robôs em linha )</t>
  </si>
  <si>
    <t>Qtd steps mapa</t>
  </si>
  <si>
    <t>Qtd steps deslocados</t>
  </si>
  <si>
    <t>Regra(Vizinho/Outros)</t>
  </si>
  <si>
    <t>Fifo/Minimum</t>
  </si>
  <si>
    <t>Maximum/Minimum</t>
  </si>
  <si>
    <t>Maximum/Fifo</t>
  </si>
  <si>
    <t>Maximum/Maximum</t>
  </si>
  <si>
    <t>Posição 2 ( Robôs Distantes )</t>
  </si>
  <si>
    <t>Fifo/Maximo</t>
  </si>
  <si>
    <t>Posição 2 ( Robôs Deslocados)</t>
  </si>
  <si>
    <t>Deslocado/Mapa</t>
  </si>
  <si>
    <t>Qtd vezes pior(%)</t>
  </si>
  <si>
    <t>Qtd vezes pior(abs)</t>
  </si>
  <si>
    <t>Qtd vezes melhor(%)</t>
  </si>
  <si>
    <t>Regra de Ouro</t>
  </si>
  <si>
    <t>Maximum</t>
  </si>
  <si>
    <t>P1</t>
  </si>
  <si>
    <t>P2</t>
  </si>
  <si>
    <t>1º Execução</t>
  </si>
  <si>
    <t>2º Execução</t>
  </si>
  <si>
    <t>4º Execução</t>
  </si>
  <si>
    <t>3º Execução</t>
  </si>
  <si>
    <t>Escolha aleatória</t>
  </si>
  <si>
    <t>2 Obstáculo</t>
  </si>
  <si>
    <t>4 Obstáculo</t>
  </si>
  <si>
    <t>5 Obstáculo</t>
  </si>
  <si>
    <t>2 Obstáculos</t>
  </si>
  <si>
    <t>4 Obstáculos</t>
  </si>
  <si>
    <t>5 Obstáculos</t>
  </si>
  <si>
    <t>1º</t>
  </si>
  <si>
    <t>2º</t>
  </si>
  <si>
    <t>3º</t>
  </si>
  <si>
    <t>4º</t>
  </si>
  <si>
    <t>Ref</t>
  </si>
  <si>
    <t>Best</t>
  </si>
  <si>
    <t>Posição 1</t>
  </si>
  <si>
    <t>Posição 2</t>
  </si>
  <si>
    <t>Posição 3</t>
  </si>
  <si>
    <t>Posição 4</t>
  </si>
  <si>
    <t>Média</t>
  </si>
  <si>
    <t>Fifo - Minimum</t>
  </si>
  <si>
    <t>Fifo - Maximo</t>
  </si>
  <si>
    <t>Maximum - Minimum</t>
  </si>
  <si>
    <t>Maximum - Fifo</t>
  </si>
  <si>
    <t>Maximum - Maximum</t>
  </si>
  <si>
    <t>Desv Pad</t>
  </si>
  <si>
    <t>Máx</t>
  </si>
  <si>
    <t>Min</t>
  </si>
  <si>
    <t>Ambiente 7x7 - 1 Obstáculo</t>
  </si>
  <si>
    <t>Ambiente 7x7 - 2 Obstáculo</t>
  </si>
  <si>
    <t>Ambiente 7x7 - 4 Obstáculo</t>
  </si>
  <si>
    <t>Ambiente 7x7 - 5 Obstáculo</t>
  </si>
  <si>
    <t>Ambiente 7x7 - 6 Obstáculo</t>
  </si>
  <si>
    <t>Ambiente 7x7 - 7 Obstáculo</t>
  </si>
  <si>
    <t>Posição 5</t>
  </si>
  <si>
    <t>Aproximação</t>
  </si>
  <si>
    <t>Afastamento</t>
  </si>
  <si>
    <t>Menor Valor</t>
  </si>
  <si>
    <t>Média das médias</t>
  </si>
  <si>
    <t>Regra 1</t>
  </si>
  <si>
    <t>Regra 2</t>
  </si>
  <si>
    <t>7x7 Sem obstáculos</t>
  </si>
  <si>
    <t>7x7  - 6obstáculos P1</t>
  </si>
  <si>
    <t>7x7  - 7obstáculos P1</t>
  </si>
  <si>
    <t>7x7  - 7obstáculos P3</t>
  </si>
  <si>
    <t>Fifo - Maximum</t>
  </si>
  <si>
    <t>fifoMax</t>
  </si>
  <si>
    <t>fifoMin</t>
  </si>
  <si>
    <t>MaxMin</t>
  </si>
  <si>
    <t>MaxFifo</t>
  </si>
  <si>
    <t>MaxMax</t>
  </si>
  <si>
    <t xml:space="preserve">Posição </t>
  </si>
  <si>
    <t>C:\Users\raulf\Documents\Swarm_Mapping\Discussão regras de vizinhos\4x4\P2\</t>
  </si>
  <si>
    <t>C:\Users\raulf\Documents\Swarm_Mapping\Discussão regras de vizinhos\4x4\P3\</t>
  </si>
  <si>
    <t>C:\Users\raulf\Documents\Swarm_Mapping\Discussão regras de vizinhos\4x4\P4\</t>
  </si>
  <si>
    <t>C:\Users\raulf\Documents\Swarm_Mapping\Discussão regras de vizinhos\5x5\P1\</t>
  </si>
  <si>
    <t>C:\Users\raulf\Documents\Swarm_Mapping\Discussão regras de vizinhos\5x5\P2\</t>
  </si>
  <si>
    <t>C:\Users\raulf\Documents\Swarm_Mapping\Discussão regras de vizinhos\5x5\P3\</t>
  </si>
  <si>
    <t>C:\Users\raulf\Documents\Swarm_Mapping\Discussão regras de vizinhos\5x5\P4\</t>
  </si>
  <si>
    <t>C:\Users\raulf\Documents\Swarm_Mapping\Discussão regras de vizinhos\6x6\P1\</t>
  </si>
  <si>
    <t>C:\Users\raulf\Documents\Swarm_Mapping\Discussão regras de vizinhos\6x6\P2\</t>
  </si>
  <si>
    <t>C:\Users\raulf\Documents\Swarm_Mapping\Discussão regras de vizinhos\6x6\P3\</t>
  </si>
  <si>
    <t>C:\Users\raulf\Documents\Swarm_Mapping\Discussão regras de vizinhos\6x6\P4\</t>
  </si>
  <si>
    <t>C:\Users\raulf\Documents\Swarm_Mapping\Discussão regras de vizinhos\7x7\Sem obstáculos\Posição 1\</t>
  </si>
  <si>
    <t>C:\Users\raulf\Documents\Swarm_Mapping\Discussão regras de vizinhos\7x7\Sem obstáculos\Posição 2\</t>
  </si>
  <si>
    <t>C:\Users\raulf\Documents\Swarm_Mapping\Discussão regras de vizinhos\7x7\Sem obstáculos\Posição 3\</t>
  </si>
  <si>
    <t>C:\Users\raulf\Documents\Swarm_Mapping\Discussão regras de vizinhos\7x7\Sem obstáculos\Posição 4\</t>
  </si>
  <si>
    <t>C:\Users\raulf\Documents\Swarm_Mapping\Discussão regras de vizinhos\8x8\Posição 1\</t>
  </si>
  <si>
    <t>C:\Users\raulf\Documents\Swarm_Mapping\Discussão regras de vizinhos\8x8\Posição 2\</t>
  </si>
  <si>
    <t>C:\Users\raulf\Documents\Swarm_Mapping\Discussão regras de vizinhos\8x8\Posição 3\</t>
  </si>
  <si>
    <t>C:\Users\raulf\Documents\Swarm_Mapping\Discussão regras de vizinhos\8x8\Posição 4\</t>
  </si>
  <si>
    <t>C:\Users\raulf\Documents\Swarm_Mapping\Discussão regras de vizinhos\4x4\P1\</t>
  </si>
  <si>
    <t xml:space="preserve">PS C:\Users\raulf\Desktop\Analysis Results&gt; </t>
  </si>
  <si>
    <t>Distância</t>
  </si>
  <si>
    <t>C:\Users\raulf\Documents\Swarm_Mapping\Discussão regras de vizinhos\7x7\Com obstáculos\1 obstáculo\Posição 2\</t>
  </si>
  <si>
    <t>C:\Users\raulf\Documents\Swarm_Mapping\Discussão regras de vizinhos\7x7\Com obstáculos\1 obstáculo\Posição 4\</t>
  </si>
  <si>
    <t>C:\Users\raulf\Documents\Swarm_Mapping\Discussão regras de vizinhos\7x7\Com obstáculos\1 obstáculo\Posição 5\</t>
  </si>
  <si>
    <t>C:\Users\raulf\Documents\Swarm_Mapping\Discussão regras de vizinhos\7x7\Com obstáculos\2 obstáculos\Posição 1\</t>
  </si>
  <si>
    <t>C:\Users\raulf\Documents\Swarm_Mapping\Discussão regras de vizinhos\7x7\Com obstáculos\2 obstáculos\Posição 2\</t>
  </si>
  <si>
    <t>C:\Users\raulf\Documents\Swarm_Mapping\Discussão regras de vizinhos\7x7\Com obstáculos\2 obstáculos\Posição 3\</t>
  </si>
  <si>
    <t>C:\Users\raulf\Documents\Swarm_Mapping\Discussão regras de vizinhos\7x7\Com obstáculos\2 obstáculos\Posição 4\</t>
  </si>
  <si>
    <t>C:\Users\raulf\Documents\Swarm_Mapping\Discussão regras de vizinhos\7x7\Com obstáculos\4 obstáculos\Posição 1\</t>
  </si>
  <si>
    <t>C:\Users\raulf\Documents\Swarm_Mapping\Discussão regras de vizinhos\7x7\Com obstáculos\4 obstáculos\Posição 2\</t>
  </si>
  <si>
    <t>C:\Users\raulf\Documents\Swarm_Mapping\Discussão regras de vizinhos\7x7\Com obstáculos\4 obstáculos\Posição 3\</t>
  </si>
  <si>
    <t>C:\Users\raulf\Documents\Swarm_Mapping\Discussão regras de vizinhos\7x7\Com obstáculos\4 obstáculos\Posição 4\</t>
  </si>
  <si>
    <t>C:\Users\raulf\Documents\Swarm_Mapping\Discussão regras de vizinhos\7x7\Com obstáculos\5 obstáculos\Posição 1\</t>
  </si>
  <si>
    <t>C:\Users\raulf\Documents\Swarm_Mapping\Discussão regras de vizinhos\7x7\Com obstáculos\5 obstáculos\Posição 2\</t>
  </si>
  <si>
    <t>C:\Users\raulf\Documents\Swarm_Mapping\Discussão regras de vizinhos\7x7\Com obstáculos\5 obstáculos\Posição 3\</t>
  </si>
  <si>
    <t>C:\Users\raulf\Documents\Swarm_Mapping\Discussão regras de vizinhos\7x7\Com obstáculos\5 obstáculos\Posição 4\</t>
  </si>
  <si>
    <t>C:\Users\raulf\Documents\Swarm_Mapping\Discussão regras de vizinhos\7x7\Com obstáculos\6 obstáculos\Posição 1\</t>
  </si>
  <si>
    <t>C:\Users\raulf\Documents\Swarm_Mapping\Discussão regras de vizinhos\7x7\Com obstáculos\6 obstáculos\Posição 2\</t>
  </si>
  <si>
    <t>C:\Users\raulf\Documents\Swarm_Mapping\Discussão regras de vizinhos\7x7\Com obstáculos\6 obstáculos\Posição 3\</t>
  </si>
  <si>
    <t>C:\Users\raulf\Documents\Swarm_Mapping\Discussão regras de vizinhos\7x7\Com obstáculos\6 obstáculos\Posição 4\</t>
  </si>
  <si>
    <t>C:\Users\raulf\Documents\Swarm_Mapping\Discussão regras de vizinhos\7x7\Com obstáculos\7 obstáculos\Posição 1\</t>
  </si>
  <si>
    <t>C:\Users\raulf\Documents\Swarm_Mapping\Discussão regras de vizinhos\7x7\Com obstáculos\7 obstáculos\Posição 2\</t>
  </si>
  <si>
    <t>C:\Users\raulf\Documents\Swarm_Mapping\Discussão regras de vizinhos\7x7\Com obstáculos\7 obstáculos\Posição 3\</t>
  </si>
  <si>
    <t>C:\Users\raulf\Documents\Swarm_Mapping\Discussão regras de vizinhos\7x7\Com obstáculos\7 obstáculos\Posição 4\</t>
  </si>
  <si>
    <t>C:\Users\raulf\Documents\Swarm_Mapping\Discussão regras de vizinhos\7x7\Com obstáculos\1 obstáculo\Posição 1\</t>
  </si>
  <si>
    <t>============================================================================================================================</t>
  </si>
  <si>
    <t>Fifo/Maximum</t>
  </si>
  <si>
    <t>Steps Mapa</t>
  </si>
  <si>
    <t>P3</t>
  </si>
  <si>
    <t>P4</t>
  </si>
  <si>
    <t>Maior Valor</t>
  </si>
  <si>
    <t>Com Controlador</t>
  </si>
  <si>
    <t>Sem Controlador</t>
  </si>
  <si>
    <t>Nº de nós</t>
  </si>
  <si>
    <t>2 Robôs</t>
  </si>
  <si>
    <t>Atual</t>
  </si>
  <si>
    <t>Referência</t>
  </si>
  <si>
    <t>3 Robôs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</si>
</sst>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  <numFmt numFmtId="172" formatCode="#,##0.00000"/>
    <numFmt numFmtId="173" formatCode="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20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0" fillId="23" borderId="0" xfId="0" applyFill="1"/>
    <xf numFmtId="0" fontId="0" fillId="28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ill="1"/>
    <xf numFmtId="170" fontId="0" fillId="2" borderId="0" xfId="0" applyNumberFormat="1" applyFill="1"/>
    <xf numFmtId="170" fontId="0" fillId="0" borderId="0" xfId="0" applyNumberFormat="1" applyFill="1"/>
    <xf numFmtId="170" fontId="0" fillId="0" borderId="0" xfId="0" applyNumberFormat="1"/>
    <xf numFmtId="0" fontId="0" fillId="24" borderId="0" xfId="0" applyFill="1"/>
    <xf numFmtId="170" fontId="0" fillId="23" borderId="0" xfId="0" applyNumberFormat="1" applyFill="1"/>
    <xf numFmtId="0" fontId="0" fillId="30" borderId="0" xfId="0" applyFill="1"/>
    <xf numFmtId="1" fontId="0" fillId="23" borderId="0" xfId="0" applyNumberFormat="1" applyFill="1"/>
    <xf numFmtId="0" fontId="0" fillId="31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23" borderId="0" xfId="0" applyFill="1" applyAlignment="1">
      <alignment horizontal="center"/>
    </xf>
    <xf numFmtId="170" fontId="0" fillId="7" borderId="0" xfId="0" applyNumberFormat="1" applyFill="1"/>
    <xf numFmtId="0" fontId="0" fillId="32" borderId="0" xfId="0" applyFill="1"/>
    <xf numFmtId="0" fontId="0" fillId="7" borderId="0" xfId="0" applyFill="1" applyAlignment="1">
      <alignment horizontal="center"/>
    </xf>
    <xf numFmtId="0" fontId="0" fillId="33" borderId="0" xfId="0" applyFill="1"/>
    <xf numFmtId="0" fontId="0" fillId="34" borderId="0" xfId="0" applyFill="1" applyAlignment="1">
      <alignment horizontal="center"/>
    </xf>
    <xf numFmtId="0" fontId="3" fillId="0" borderId="0" xfId="0" applyFont="1"/>
    <xf numFmtId="0" fontId="3" fillId="2" borderId="0" xfId="0" applyFont="1" applyFill="1"/>
    <xf numFmtId="0" fontId="5" fillId="30" borderId="0" xfId="0" applyFont="1" applyFill="1"/>
    <xf numFmtId="0" fontId="5" fillId="16" borderId="0" xfId="0" applyFont="1" applyFill="1"/>
    <xf numFmtId="0" fontId="5" fillId="2" borderId="0" xfId="0" applyFont="1" applyFill="1"/>
    <xf numFmtId="0" fontId="5" fillId="35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Fill="1"/>
    <xf numFmtId="170" fontId="0" fillId="0" borderId="0" xfId="0" applyNumberFormat="1" applyAlignment="1">
      <alignment horizontal="center"/>
    </xf>
    <xf numFmtId="170" fontId="0" fillId="23" borderId="0" xfId="0" applyNumberFormat="1" applyFill="1" applyAlignment="1">
      <alignment horizontal="center"/>
    </xf>
    <xf numFmtId="170" fontId="0" fillId="0" borderId="0" xfId="0" applyNumberFormat="1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Fill="1" applyAlignment="1">
      <alignment horizontal="left"/>
    </xf>
    <xf numFmtId="170" fontId="0" fillId="23" borderId="0" xfId="0" applyNumberFormat="1" applyFill="1" applyAlignment="1">
      <alignment horizontal="left"/>
    </xf>
    <xf numFmtId="166" fontId="0" fillId="23" borderId="0" xfId="0" applyNumberFormat="1" applyFill="1" applyAlignment="1">
      <alignment horizontal="center"/>
    </xf>
    <xf numFmtId="0" fontId="0" fillId="7" borderId="0" xfId="0" applyFill="1" applyAlignment="1">
      <alignment horizontal="left"/>
    </xf>
    <xf numFmtId="170" fontId="0" fillId="7" borderId="0" xfId="0" applyNumberFormat="1" applyFill="1" applyAlignment="1">
      <alignment horizontal="center"/>
    </xf>
    <xf numFmtId="166" fontId="0" fillId="7" borderId="0" xfId="0" applyNumberFormat="1" applyFill="1" applyAlignment="1">
      <alignment horizontal="center"/>
    </xf>
    <xf numFmtId="0" fontId="0" fillId="0" borderId="0" xfId="0" applyFill="1" applyAlignment="1">
      <alignment horizontal="center"/>
    </xf>
    <xf numFmtId="170" fontId="0" fillId="7" borderId="0" xfId="0" applyNumberFormat="1" applyFon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Alignment="1"/>
    <xf numFmtId="170" fontId="0" fillId="0" borderId="0" xfId="0" applyNumberFormat="1" applyFont="1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Alignment="1">
      <alignment horizontal="center"/>
    </xf>
    <xf numFmtId="4" fontId="0" fillId="0" borderId="0" xfId="0" applyNumberFormat="1"/>
    <xf numFmtId="172" fontId="0" fillId="0" borderId="0" xfId="0" applyNumberFormat="1"/>
    <xf numFmtId="171" fontId="0" fillId="0" borderId="0" xfId="0" applyNumberFormat="1" applyFill="1"/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170" fontId="0" fillId="12" borderId="0" xfId="0" applyNumberFormat="1" applyFill="1"/>
    <xf numFmtId="0" fontId="0" fillId="0" borderId="0" xfId="0" quotePrefix="1"/>
    <xf numFmtId="0" fontId="0" fillId="12" borderId="0" xfId="0" applyFill="1"/>
    <xf numFmtId="173" fontId="0" fillId="2" borderId="0" xfId="0" applyNumberFormat="1" applyFill="1"/>
    <xf numFmtId="173" fontId="0" fillId="0" borderId="0" xfId="0" applyNumberFormat="1"/>
    <xf numFmtId="173" fontId="0" fillId="0" borderId="0" xfId="0" applyNumberFormat="1" applyFill="1"/>
    <xf numFmtId="1" fontId="0" fillId="0" borderId="0" xfId="0" applyNumberFormat="1"/>
    <xf numFmtId="0" fontId="0" fillId="0" borderId="12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8" xfId="0" applyNumberFormat="1" applyBorder="1" applyAlignment="1">
      <alignment horizontal="center"/>
    </xf>
    <xf numFmtId="2" fontId="0" fillId="0" borderId="8" xfId="0" applyNumberFormat="1" applyFont="1" applyBorder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0" fontId="0" fillId="29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0" borderId="0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11" fillId="0" borderId="5" xfId="0" applyFont="1" applyFill="1" applyBorder="1" applyAlignment="1">
      <alignment horizontal="center" wrapText="1"/>
    </xf>
  </cellXfs>
  <cellStyles count="2">
    <cellStyle name="Normal" xfId="0" builtinId="0"/>
    <cellStyle name="Porcentagem" xfId="1" builtinId="5"/>
  </cellStyles>
  <dxfs count="49"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'Discussão resolução'!$A$155</c:f>
              <c:strCache>
                <c:ptCount val="1"/>
                <c:pt idx="0">
                  <c:v>Nº de nós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numRef>
              <c:f>'Discussão resolução'!$B$152:$K$152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resolução'!$B$155:$K$155</c:f>
              <c:numCache>
                <c:formatCode>General</c:formatCode>
                <c:ptCount val="10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  <c:pt idx="9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286-4758-90D6-BA84319F1E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22936704"/>
        <c:axId val="1422930048"/>
      </c:barChart>
      <c:lineChart>
        <c:grouping val="standard"/>
        <c:varyColors val="0"/>
        <c:ser>
          <c:idx val="0"/>
          <c:order val="0"/>
          <c:tx>
            <c:strRef>
              <c:f>'Discussão resolução'!$A$153</c:f>
              <c:strCache>
                <c:ptCount val="1"/>
                <c:pt idx="0">
                  <c:v>Sem Controlador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resolução'!$B$152:$K$152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resolução'!$B$153:$K$153</c:f>
              <c:numCache>
                <c:formatCode>0.00</c:formatCode>
                <c:ptCount val="10"/>
                <c:pt idx="0">
                  <c:v>9.3880726423039995</c:v>
                </c:pt>
                <c:pt idx="1">
                  <c:v>5.7587723351585298</c:v>
                </c:pt>
                <c:pt idx="2">
                  <c:v>3.6357833035965199</c:v>
                </c:pt>
                <c:pt idx="3">
                  <c:v>3.1592538517953299</c:v>
                </c:pt>
                <c:pt idx="4">
                  <c:v>2.1965596511160599</c:v>
                </c:pt>
                <c:pt idx="5">
                  <c:v>1.3452486623495301</c:v>
                </c:pt>
                <c:pt idx="6">
                  <c:v>1.0644223599799101</c:v>
                </c:pt>
                <c:pt idx="7">
                  <c:v>0.98935803457341598</c:v>
                </c:pt>
                <c:pt idx="8">
                  <c:v>0.796733580830156</c:v>
                </c:pt>
                <c:pt idx="9">
                  <c:v>2.5208539724247501E-2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286-4758-90D6-BA84319F1E92}"/>
            </c:ext>
          </c:extLst>
        </c:ser>
        <c:ser>
          <c:idx val="1"/>
          <c:order val="1"/>
          <c:tx>
            <c:strRef>
              <c:f>'Discussão resolução'!$A$154</c:f>
              <c:strCache>
                <c:ptCount val="1"/>
                <c:pt idx="0">
                  <c:v>Com Controlador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resolução'!$B$152:$K$152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resolução'!$B$154:$K$154</c:f>
              <c:numCache>
                <c:formatCode>0.00</c:formatCode>
                <c:ptCount val="10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1.0608907070151301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  <c:pt idx="9">
                  <c:v>9.9578450866712898E-3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286-4758-90D6-BA84319F1E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22945024"/>
        <c:axId val="1422946272"/>
      </c:lineChart>
      <c:catAx>
        <c:axId val="142294502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/>
                  <a:t>Metade do</a:t>
                </a:r>
                <a:r>
                  <a:rPr lang="pt-BR" sz="1500" b="1" baseline="0"/>
                  <a:t> Deslocamento (m)</a:t>
                </a:r>
                <a:endParaRPr lang="pt-BR" sz="15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22946272"/>
        <c:crosses val="autoZero"/>
        <c:auto val="1"/>
        <c:lblAlgn val="ctr"/>
        <c:lblOffset val="100"/>
        <c:noMultiLvlLbl val="0"/>
      </c:catAx>
      <c:valAx>
        <c:axId val="1422946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/>
                  <a:t>Métrica</a:t>
                </a:r>
                <a:r>
                  <a:rPr lang="pt-BR" sz="1500" b="1" baseline="0"/>
                  <a:t> de erro (u.a)</a:t>
                </a:r>
                <a:endParaRPr lang="pt-BR" sz="1500" b="1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22945024"/>
        <c:crosses val="autoZero"/>
        <c:crossBetween val="between"/>
      </c:valAx>
      <c:valAx>
        <c:axId val="1422930048"/>
        <c:scaling>
          <c:orientation val="minMax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/>
                  <a:t>Número de nós do mapa (u.a)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22936704"/>
        <c:crosses val="max"/>
        <c:crossBetween val="between"/>
      </c:valAx>
      <c:catAx>
        <c:axId val="142293670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42293004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comparação'!$D$43:$E$43</c:f>
              <c:strCache>
                <c:ptCount val="2"/>
                <c:pt idx="0">
                  <c:v>2 Robôs</c:v>
                </c:pt>
                <c:pt idx="1">
                  <c:v>Atual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de comparação'!$F$41:$M$42</c:f>
              <c:multiLvlStrCache>
                <c:ptCount val="8"/>
                <c:lvl>
                  <c:pt idx="0">
                    <c:v>FIFO</c:v>
                  </c:pt>
                  <c:pt idx="1">
                    <c:v>Média/Robô</c:v>
                  </c:pt>
                  <c:pt idx="2">
                    <c:v>Minimum</c:v>
                  </c:pt>
                  <c:pt idx="3">
                    <c:v>Média/Robô</c:v>
                  </c:pt>
                  <c:pt idx="4">
                    <c:v>FIFO</c:v>
                  </c:pt>
                  <c:pt idx="5">
                    <c:v>Média/Robô</c:v>
                  </c:pt>
                  <c:pt idx="6">
                    <c:v>Minimum</c:v>
                  </c:pt>
                  <c:pt idx="7">
                    <c:v>Média/Robô</c:v>
                  </c:pt>
                </c:lvl>
                <c:lvl>
                  <c:pt idx="0">
                    <c:v>Cenário 1</c:v>
                  </c:pt>
                  <c:pt idx="4">
                    <c:v>Cenário 2</c:v>
                  </c:pt>
                </c:lvl>
              </c:multiLvlStrCache>
            </c:multiLvlStrRef>
          </c:cat>
          <c:val>
            <c:numRef>
              <c:f>'Consolidação de comparação'!$F$43:$M$43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CFA-43EE-824A-DC2050A76D5F}"/>
            </c:ext>
          </c:extLst>
        </c:ser>
        <c:ser>
          <c:idx val="1"/>
          <c:order val="1"/>
          <c:tx>
            <c:strRef>
              <c:f>'Consolidação de comparação'!$D$44:$E$44</c:f>
              <c:strCache>
                <c:ptCount val="2"/>
                <c:pt idx="0">
                  <c:v>2 Robôs</c:v>
                </c:pt>
                <c:pt idx="1">
                  <c:v>Referência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de comparação'!$F$41:$M$42</c:f>
              <c:multiLvlStrCache>
                <c:ptCount val="8"/>
                <c:lvl>
                  <c:pt idx="0">
                    <c:v>FIFO</c:v>
                  </c:pt>
                  <c:pt idx="1">
                    <c:v>Média/Robô</c:v>
                  </c:pt>
                  <c:pt idx="2">
                    <c:v>Minimum</c:v>
                  </c:pt>
                  <c:pt idx="3">
                    <c:v>Média/Robô</c:v>
                  </c:pt>
                  <c:pt idx="4">
                    <c:v>FIFO</c:v>
                  </c:pt>
                  <c:pt idx="5">
                    <c:v>Média/Robô</c:v>
                  </c:pt>
                  <c:pt idx="6">
                    <c:v>Minimum</c:v>
                  </c:pt>
                  <c:pt idx="7">
                    <c:v>Média/Robô</c:v>
                  </c:pt>
                </c:lvl>
                <c:lvl>
                  <c:pt idx="0">
                    <c:v>Cenário 1</c:v>
                  </c:pt>
                  <c:pt idx="4">
                    <c:v>Cenário 2</c:v>
                  </c:pt>
                </c:lvl>
              </c:multiLvlStrCache>
            </c:multiLvlStrRef>
          </c:cat>
          <c:val>
            <c:numRef>
              <c:f>'Consolidação de comparação'!$F$44:$M$44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CFA-43EE-824A-DC2050A76D5F}"/>
            </c:ext>
          </c:extLst>
        </c:ser>
        <c:ser>
          <c:idx val="2"/>
          <c:order val="2"/>
          <c:tx>
            <c:strRef>
              <c:f>'Consolidação de comparação'!$D$45:$E$45</c:f>
              <c:strCache>
                <c:ptCount val="2"/>
                <c:pt idx="0">
                  <c:v>3 Robôs</c:v>
                </c:pt>
                <c:pt idx="1">
                  <c:v>Atual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'Consolidação de comparação'!$F$41:$M$42</c:f>
              <c:multiLvlStrCache>
                <c:ptCount val="8"/>
                <c:lvl>
                  <c:pt idx="0">
                    <c:v>FIFO</c:v>
                  </c:pt>
                  <c:pt idx="1">
                    <c:v>Média/Robô</c:v>
                  </c:pt>
                  <c:pt idx="2">
                    <c:v>Minimum</c:v>
                  </c:pt>
                  <c:pt idx="3">
                    <c:v>Média/Robô</c:v>
                  </c:pt>
                  <c:pt idx="4">
                    <c:v>FIFO</c:v>
                  </c:pt>
                  <c:pt idx="5">
                    <c:v>Média/Robô</c:v>
                  </c:pt>
                  <c:pt idx="6">
                    <c:v>Minimum</c:v>
                  </c:pt>
                  <c:pt idx="7">
                    <c:v>Média/Robô</c:v>
                  </c:pt>
                </c:lvl>
                <c:lvl>
                  <c:pt idx="0">
                    <c:v>Cenário 1</c:v>
                  </c:pt>
                  <c:pt idx="4">
                    <c:v>Cenário 2</c:v>
                  </c:pt>
                </c:lvl>
              </c:multiLvlStrCache>
            </c:multiLvlStrRef>
          </c:cat>
          <c:val>
            <c:numRef>
              <c:f>'Consolidação de comparação'!$F$45:$M$45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CFA-43EE-824A-DC2050A76D5F}"/>
            </c:ext>
          </c:extLst>
        </c:ser>
        <c:ser>
          <c:idx val="3"/>
          <c:order val="3"/>
          <c:tx>
            <c:strRef>
              <c:f>'Consolidação de comparação'!$D$46:$E$46</c:f>
              <c:strCache>
                <c:ptCount val="2"/>
                <c:pt idx="0">
                  <c:v>3 Robôs</c:v>
                </c:pt>
                <c:pt idx="1">
                  <c:v>Referência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'Consolidação de comparação'!$F$41:$M$42</c:f>
              <c:multiLvlStrCache>
                <c:ptCount val="8"/>
                <c:lvl>
                  <c:pt idx="0">
                    <c:v>FIFO</c:v>
                  </c:pt>
                  <c:pt idx="1">
                    <c:v>Média/Robô</c:v>
                  </c:pt>
                  <c:pt idx="2">
                    <c:v>Minimum</c:v>
                  </c:pt>
                  <c:pt idx="3">
                    <c:v>Média/Robô</c:v>
                  </c:pt>
                  <c:pt idx="4">
                    <c:v>FIFO</c:v>
                  </c:pt>
                  <c:pt idx="5">
                    <c:v>Média/Robô</c:v>
                  </c:pt>
                  <c:pt idx="6">
                    <c:v>Minimum</c:v>
                  </c:pt>
                  <c:pt idx="7">
                    <c:v>Média/Robô</c:v>
                  </c:pt>
                </c:lvl>
                <c:lvl>
                  <c:pt idx="0">
                    <c:v>Cenário 1</c:v>
                  </c:pt>
                  <c:pt idx="4">
                    <c:v>Cenário 2</c:v>
                  </c:pt>
                </c:lvl>
              </c:multiLvlStrCache>
            </c:multiLvlStrRef>
          </c:cat>
          <c:val>
            <c:numRef>
              <c:f>'Consolidação de comparação'!$F$46:$M$46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CFA-43EE-824A-DC2050A76D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50933471"/>
        <c:axId val="1750930559"/>
      </c:barChart>
      <c:catAx>
        <c:axId val="17509334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930559"/>
        <c:crosses val="autoZero"/>
        <c:auto val="1"/>
        <c:lblAlgn val="ctr"/>
        <c:lblOffset val="100"/>
        <c:noMultiLvlLbl val="0"/>
      </c:catAx>
      <c:valAx>
        <c:axId val="17509305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9334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Livre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vizinhos'!$O$46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vizinhos'!$P$46:$Y$46</c:f>
              <c:numCache>
                <c:formatCode>General</c:formatCode>
                <c:ptCount val="10"/>
                <c:pt idx="0" formatCode="0.000">
                  <c:v>1.2833333333333334</c:v>
                </c:pt>
                <c:pt idx="1">
                  <c:v>1.3</c:v>
                </c:pt>
                <c:pt idx="2" formatCode="0.000">
                  <c:v>1.25</c:v>
                </c:pt>
                <c:pt idx="3">
                  <c:v>1.3804347826086956</c:v>
                </c:pt>
                <c:pt idx="4" formatCode="0.000">
                  <c:v>1.5037593984962405</c:v>
                </c:pt>
                <c:pt idx="5">
                  <c:v>1.8473282442748091</c:v>
                </c:pt>
                <c:pt idx="6" formatCode="0.000">
                  <c:v>1.4261363636363635</c:v>
                </c:pt>
                <c:pt idx="7">
                  <c:v>1.303370786516854</c:v>
                </c:pt>
                <c:pt idx="8" formatCode="0.000">
                  <c:v>1.2029411764705882</c:v>
                </c:pt>
                <c:pt idx="9">
                  <c:v>1.2559523809523809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3A-44E4-AAFB-68D951920D4A}"/>
            </c:ext>
          </c:extLst>
        </c:ser>
        <c:ser>
          <c:idx val="2"/>
          <c:order val="2"/>
          <c:tx>
            <c:strRef>
              <c:f>'Comparação regras vizinhos'!$O$47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vizinhos'!$P$47:$Y$47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1.1666666666666667</c:v>
                </c:pt>
                <c:pt idx="2" formatCode="0.000">
                  <c:v>1.3076923076923077</c:v>
                </c:pt>
                <c:pt idx="3">
                  <c:v>1</c:v>
                </c:pt>
                <c:pt idx="4" formatCode="0.000">
                  <c:v>1.1386861313868613</c:v>
                </c:pt>
                <c:pt idx="5">
                  <c:v>1.0072992700729928</c:v>
                </c:pt>
                <c:pt idx="6" formatCode="0.000">
                  <c:v>1.0923076923076922</c:v>
                </c:pt>
                <c:pt idx="7">
                  <c:v>1.043956043956044</c:v>
                </c:pt>
                <c:pt idx="8" formatCode="0.000">
                  <c:v>1.0260115606936415</c:v>
                </c:pt>
                <c:pt idx="9">
                  <c:v>1.0233236151603498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F3A-44E4-AAFB-68D951920D4A}"/>
            </c:ext>
          </c:extLst>
        </c:ser>
        <c:ser>
          <c:idx val="3"/>
          <c:order val="3"/>
          <c:tx>
            <c:strRef>
              <c:f>'Comparação regras vizinhos'!$O$48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vizinhos'!$P$48:$Y$48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1.1833333333333333</c:v>
                </c:pt>
                <c:pt idx="2" formatCode="0.000">
                  <c:v>1.25</c:v>
                </c:pt>
                <c:pt idx="3">
                  <c:v>1</c:v>
                </c:pt>
                <c:pt idx="4" formatCode="0.000">
                  <c:v>1.218978102189781</c:v>
                </c:pt>
                <c:pt idx="5">
                  <c:v>1.0072992700729928</c:v>
                </c:pt>
                <c:pt idx="6" formatCode="0.000">
                  <c:v>1.0274725274725274</c:v>
                </c:pt>
                <c:pt idx="7">
                  <c:v>1.043956043956044</c:v>
                </c:pt>
                <c:pt idx="8" formatCode="0.000">
                  <c:v>1.1159420289855073</c:v>
                </c:pt>
                <c:pt idx="9">
                  <c:v>1.1574344023323615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3A-44E4-AAFB-68D951920D4A}"/>
            </c:ext>
          </c:extLst>
        </c:ser>
        <c:ser>
          <c:idx val="4"/>
          <c:order val="4"/>
          <c:tx>
            <c:strRef>
              <c:f>'Comparação regras vizinhos'!$O$49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vizinhos'!$P$49:$Y$49</c:f>
              <c:numCache>
                <c:formatCode>General</c:formatCode>
                <c:ptCount val="10"/>
                <c:pt idx="0" formatCode="0.000">
                  <c:v>1.1333333333333333</c:v>
                </c:pt>
                <c:pt idx="1">
                  <c:v>1.1166666666666667</c:v>
                </c:pt>
                <c:pt idx="2" formatCode="0.000">
                  <c:v>1.2884615384615385</c:v>
                </c:pt>
                <c:pt idx="3">
                  <c:v>1</c:v>
                </c:pt>
                <c:pt idx="4" formatCode="0.000">
                  <c:v>1.2335766423357664</c:v>
                </c:pt>
                <c:pt idx="5">
                  <c:v>1.051094890510949</c:v>
                </c:pt>
                <c:pt idx="6" formatCode="0.000">
                  <c:v>1.117948717948718</c:v>
                </c:pt>
                <c:pt idx="7">
                  <c:v>1.054945054945055</c:v>
                </c:pt>
                <c:pt idx="8" formatCode="0.000">
                  <c:v>1.1695402298850575</c:v>
                </c:pt>
                <c:pt idx="9">
                  <c:v>1.0838150289017341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vizinhos'!$O$45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vizinhos'!$P$45:$Y$45</c:f>
              <c:numCache>
                <c:formatCode>General</c:formatCode>
                <c:ptCount val="10"/>
                <c:pt idx="0" formatCode="0.000">
                  <c:v>1.65</c:v>
                </c:pt>
                <c:pt idx="1">
                  <c:v>1.8644067796610169</c:v>
                </c:pt>
                <c:pt idx="2" formatCode="0.000">
                  <c:v>1.4105263157894736</c:v>
                </c:pt>
                <c:pt idx="3">
                  <c:v>1.4945054945054945</c:v>
                </c:pt>
                <c:pt idx="4" formatCode="0.000">
                  <c:v>1.2061068702290076</c:v>
                </c:pt>
                <c:pt idx="5">
                  <c:v>1.2803030303030303</c:v>
                </c:pt>
                <c:pt idx="6" formatCode="0.000">
                  <c:v>1.2102564102564102</c:v>
                </c:pt>
                <c:pt idx="7">
                  <c:v>1.2747252747252746</c:v>
                </c:pt>
                <c:pt idx="8" formatCode="0.000">
                  <c:v>1.2047477744807122</c:v>
                </c:pt>
                <c:pt idx="9">
                  <c:v>1.0716417910447762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com</a:t>
            </a:r>
            <a:r>
              <a:rPr lang="pt-BR" baseline="0"/>
              <a:t>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vizinhos'!$O$104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vizinhos'!$P$104:$R$104</c:f>
              <c:numCache>
                <c:formatCode>0.000</c:formatCode>
                <c:ptCount val="3"/>
                <c:pt idx="0">
                  <c:v>1.673202614379085</c:v>
                </c:pt>
                <c:pt idx="1">
                  <c:v>1.6875</c:v>
                </c:pt>
                <c:pt idx="2">
                  <c:v>2.0964912280701755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B2-45F6-B334-6FF17A96F7FA}"/>
            </c:ext>
          </c:extLst>
        </c:ser>
        <c:ser>
          <c:idx val="2"/>
          <c:order val="2"/>
          <c:tx>
            <c:strRef>
              <c:f>'Comparação regras vizinhos'!$O$105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vizinhos'!$P$105:$R$105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1.2635658914728682</c:v>
                </c:pt>
                <c:pt idx="2">
                  <c:v>1.8362068965517242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B2-45F6-B334-6FF17A96F7FA}"/>
            </c:ext>
          </c:extLst>
        </c:ser>
        <c:ser>
          <c:idx val="3"/>
          <c:order val="3"/>
          <c:tx>
            <c:strRef>
              <c:f>'Comparação regras vizinhos'!$O$106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vizinhos'!$P$106:$R$106</c:f>
              <c:numCache>
                <c:formatCode>0.000</c:formatCode>
                <c:ptCount val="3"/>
                <c:pt idx="0">
                  <c:v>1.3846153846153846</c:v>
                </c:pt>
                <c:pt idx="1">
                  <c:v>2.4761904761904763</c:v>
                </c:pt>
                <c:pt idx="2">
                  <c:v>1.3620689655172413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CB2-45F6-B334-6FF17A96F7FA}"/>
            </c:ext>
          </c:extLst>
        </c:ser>
        <c:ser>
          <c:idx val="4"/>
          <c:order val="4"/>
          <c:tx>
            <c:strRef>
              <c:f>'Comparação regras vizinhos'!$O$107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vizinhos'!$P$107:$R$107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1.6434108527131783</c:v>
                </c:pt>
                <c:pt idx="2">
                  <c:v>1.9739130434782608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vizinhos'!$O$103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vizinhos'!$P$102:$R$102</c:f>
              <c:strCache>
                <c:ptCount val="3"/>
                <c:pt idx="0">
                  <c:v>2 Obstáculos</c:v>
                </c:pt>
                <c:pt idx="1">
                  <c:v>4 Obstáculos</c:v>
                </c:pt>
                <c:pt idx="2">
                  <c:v>5 Obstáculos</c:v>
                </c:pt>
              </c:strCache>
            </c:strRef>
          </c:cat>
          <c:val>
            <c:numRef>
              <c:f>'Comparação regras vizinhos'!$P$103:$R$103</c:f>
              <c:numCache>
                <c:formatCode>0.000</c:formatCode>
                <c:ptCount val="3"/>
                <c:pt idx="0">
                  <c:v>1.2395209580838322</c:v>
                </c:pt>
                <c:pt idx="1">
                  <c:v>1.3006993006993006</c:v>
                </c:pt>
                <c:pt idx="2">
                  <c:v>1.6230769230769231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Escolha</a:t>
            </a:r>
            <a:r>
              <a:rPr lang="pt-BR" baseline="0"/>
              <a:t> Aleatória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'Comparação regras vizinhos'!$P$144</c:f>
              <c:strCache>
                <c:ptCount val="1"/>
                <c:pt idx="0">
                  <c:v>1º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vizinhos'!$Q$144:$U$144</c:f>
              <c:numCache>
                <c:formatCode>0.000</c:formatCode>
                <c:ptCount val="5"/>
                <c:pt idx="0">
                  <c:v>1.35</c:v>
                </c:pt>
                <c:pt idx="1">
                  <c:v>1.4021739130434783</c:v>
                </c:pt>
                <c:pt idx="2">
                  <c:v>1.4306569343065694</c:v>
                </c:pt>
                <c:pt idx="3">
                  <c:v>1.6703910614525139</c:v>
                </c:pt>
                <c:pt idx="4">
                  <c:v>1.6568914956011731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49D-46F9-AFAA-A0AAF4307C1D}"/>
            </c:ext>
          </c:extLst>
        </c:ser>
        <c:ser>
          <c:idx val="3"/>
          <c:order val="3"/>
          <c:tx>
            <c:strRef>
              <c:f>'Comparação regras vizinhos'!$P$145</c:f>
              <c:strCache>
                <c:ptCount val="1"/>
                <c:pt idx="0">
                  <c:v>2º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vizinhos'!$Q$145:$U$145</c:f>
              <c:numCache>
                <c:formatCode>0.000</c:formatCode>
                <c:ptCount val="5"/>
                <c:pt idx="0">
                  <c:v>1.3333333333333333</c:v>
                </c:pt>
                <c:pt idx="1">
                  <c:v>1.4673913043478262</c:v>
                </c:pt>
                <c:pt idx="2">
                  <c:v>1.6518518518518519</c:v>
                </c:pt>
                <c:pt idx="3">
                  <c:v>1.4419889502762431</c:v>
                </c:pt>
                <c:pt idx="4">
                  <c:v>1.5438596491228069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49D-46F9-AFAA-A0AAF4307C1D}"/>
            </c:ext>
          </c:extLst>
        </c:ser>
        <c:ser>
          <c:idx val="4"/>
          <c:order val="4"/>
          <c:tx>
            <c:strRef>
              <c:f>'Comparação regras vizinhos'!$P$146</c:f>
              <c:strCache>
                <c:ptCount val="1"/>
                <c:pt idx="0">
                  <c:v>3º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vizinhos'!$Q$146:$U$146</c:f>
              <c:numCache>
                <c:formatCode>0.000</c:formatCode>
                <c:ptCount val="5"/>
                <c:pt idx="0">
                  <c:v>1.4833333333333334</c:v>
                </c:pt>
                <c:pt idx="1">
                  <c:v>1.326086956521739</c:v>
                </c:pt>
                <c:pt idx="2">
                  <c:v>1.3851851851851851</c:v>
                </c:pt>
                <c:pt idx="3">
                  <c:v>1.441340782122905</c:v>
                </c:pt>
                <c:pt idx="4">
                  <c:v>1.4897360703812317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9D-46F9-AFAA-A0AAF4307C1D}"/>
            </c:ext>
          </c:extLst>
        </c:ser>
        <c:ser>
          <c:idx val="5"/>
          <c:order val="5"/>
          <c:tx>
            <c:strRef>
              <c:f>'Comparação regras vizinhos'!$P$147</c:f>
              <c:strCache>
                <c:ptCount val="1"/>
                <c:pt idx="0">
                  <c:v>4º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vizinhos'!$Q$147:$U$147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1.2934782608695652</c:v>
                </c:pt>
                <c:pt idx="2">
                  <c:v>1.4744525547445255</c:v>
                </c:pt>
                <c:pt idx="3">
                  <c:v>1.2793296089385475</c:v>
                </c:pt>
                <c:pt idx="4">
                  <c:v>1.536231884057971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69932207"/>
        <c:axId val="1969927215"/>
      </c:barChart>
      <c:lineChart>
        <c:grouping val="standard"/>
        <c:varyColors val="0"/>
        <c:ser>
          <c:idx val="0"/>
          <c:order val="0"/>
          <c:tx>
            <c:strRef>
              <c:f>'Comparação regras vizinhos'!$P$142</c:f>
              <c:strCache>
                <c:ptCount val="1"/>
                <c:pt idx="0">
                  <c:v>Ref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vizinhos'!$Q$142:$U$142</c:f>
              <c:numCache>
                <c:formatCode>0.000</c:formatCode>
                <c:ptCount val="5"/>
                <c:pt idx="0">
                  <c:v>1.65</c:v>
                </c:pt>
                <c:pt idx="1">
                  <c:v>1.4105263157894736</c:v>
                </c:pt>
                <c:pt idx="2">
                  <c:v>1.2061068702290076</c:v>
                </c:pt>
                <c:pt idx="3">
                  <c:v>1.2102564102564102</c:v>
                </c:pt>
                <c:pt idx="4">
                  <c:v>1.2047477744807122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9D-46F9-AFAA-A0AAF4307C1D}"/>
            </c:ext>
          </c:extLst>
        </c:ser>
        <c:ser>
          <c:idx val="1"/>
          <c:order val="1"/>
          <c:tx>
            <c:strRef>
              <c:f>'Comparação regras vizinhos'!$P$143</c:f>
              <c:strCache>
                <c:ptCount val="1"/>
                <c:pt idx="0">
                  <c:v>Best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vizinhos'!$Q$143:$U$143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1.25</c:v>
                </c:pt>
                <c:pt idx="2">
                  <c:v>1.1386861313868613</c:v>
                </c:pt>
                <c:pt idx="3">
                  <c:v>1.0274725274725274</c:v>
                </c:pt>
                <c:pt idx="4">
                  <c:v>1.0260115606936415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69932207"/>
        <c:axId val="1969927215"/>
      </c:lineChart>
      <c:catAx>
        <c:axId val="1969932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27215"/>
        <c:crosses val="autoZero"/>
        <c:auto val="1"/>
        <c:lblAlgn val="ctr"/>
        <c:lblOffset val="100"/>
        <c:noMultiLvlLbl val="0"/>
      </c:catAx>
      <c:valAx>
        <c:axId val="196992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32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Without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vizinhos livre'!$A$62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livre'!$B$62:$F$62</c:f>
              <c:numCache>
                <c:formatCode>0.000</c:formatCode>
                <c:ptCount val="5"/>
                <c:pt idx="0">
                  <c:v>1.6497881355932202</c:v>
                </c:pt>
                <c:pt idx="1">
                  <c:v>1.3403152435973253</c:v>
                </c:pt>
                <c:pt idx="2">
                  <c:v>1.2320675914120791</c:v>
                </c:pt>
                <c:pt idx="3">
                  <c:v>1.2572355915250153</c:v>
                </c:pt>
                <c:pt idx="4">
                  <c:v>1.1488238757216931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DA-4699-96D5-7CDB87F48F56}"/>
            </c:ext>
          </c:extLst>
        </c:ser>
        <c:ser>
          <c:idx val="1"/>
          <c:order val="1"/>
          <c:tx>
            <c:strRef>
              <c:f>'Comparação vizinhos livre'!$A$63</c:f>
              <c:strCache>
                <c:ptCount val="1"/>
                <c:pt idx="0">
                  <c:v>Fifo - Maximo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livre'!$B$63:$F$63</c:f>
              <c:numCache>
                <c:formatCode>0.000</c:formatCode>
                <c:ptCount val="5"/>
                <c:pt idx="0">
                  <c:v>1.3055790960451978</c:v>
                </c:pt>
                <c:pt idx="1">
                  <c:v>1.3614130434782608</c:v>
                </c:pt>
                <c:pt idx="2">
                  <c:v>1.5217854162711535</c:v>
                </c:pt>
                <c:pt idx="3">
                  <c:v>1.2554114490161001</c:v>
                </c:pt>
                <c:pt idx="4">
                  <c:v>1.1679385137275096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7DA-4699-96D5-7CDB87F48F56}"/>
            </c:ext>
          </c:extLst>
        </c:ser>
        <c:ser>
          <c:idx val="2"/>
          <c:order val="2"/>
          <c:tx>
            <c:strRef>
              <c:f>'Comparação vizinhos livre'!$A$64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livre'!$B$64:$F$64</c:f>
              <c:numCache>
                <c:formatCode>0.000</c:formatCode>
                <c:ptCount val="5"/>
                <c:pt idx="0">
                  <c:v>1.1379310344827587</c:v>
                </c:pt>
                <c:pt idx="1">
                  <c:v>1.1563246536072622</c:v>
                </c:pt>
                <c:pt idx="2">
                  <c:v>1.0937791559189947</c:v>
                </c:pt>
                <c:pt idx="3">
                  <c:v>1.0349999999999999</c:v>
                </c:pt>
                <c:pt idx="4">
                  <c:v>1.1435138215006595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7DA-4699-96D5-7CDB87F48F56}"/>
            </c:ext>
          </c:extLst>
        </c:ser>
        <c:ser>
          <c:idx val="3"/>
          <c:order val="3"/>
          <c:tx>
            <c:strRef>
              <c:f>'Comparação vizinhos livre'!$A$65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livre'!$B$65:$F$65</c:f>
              <c:numCache>
                <c:formatCode>0.000</c:formatCode>
                <c:ptCount val="5"/>
                <c:pt idx="0">
                  <c:v>1.2208333333333332</c:v>
                </c:pt>
                <c:pt idx="1">
                  <c:v>1.1467391304347827</c:v>
                </c:pt>
                <c:pt idx="2">
                  <c:v>1.158635640195379</c:v>
                </c:pt>
                <c:pt idx="3">
                  <c:v>1.1132234432234434</c:v>
                </c:pt>
                <c:pt idx="4">
                  <c:v>1.113408329357972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7DA-4699-96D5-7CDB87F48F56}"/>
            </c:ext>
          </c:extLst>
        </c:ser>
        <c:ser>
          <c:idx val="4"/>
          <c:order val="4"/>
          <c:tx>
            <c:strRef>
              <c:f>'Comparação vizinhos livre'!$A$66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9x9</c:v>
                </c:pt>
              </c:strCache>
            </c:strRef>
          </c:cat>
          <c:val>
            <c:numRef>
              <c:f>'Comparação vizinhos livre'!$B$66:$F$66</c:f>
              <c:numCache>
                <c:formatCode>0.000</c:formatCode>
                <c:ptCount val="5"/>
                <c:pt idx="0">
                  <c:v>1.1083333333333334</c:v>
                </c:pt>
                <c:pt idx="1">
                  <c:v>1.1841555183946488</c:v>
                </c:pt>
                <c:pt idx="2">
                  <c:v>1.2515568373232606</c:v>
                </c:pt>
                <c:pt idx="3">
                  <c:v>1.2269895076674737</c:v>
                </c:pt>
                <c:pt idx="4">
                  <c:v>1.2390022180400591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7DA-4699-96D5-7CDB87F48F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6816223"/>
        <c:axId val="1726817055"/>
      </c:barChart>
      <c:catAx>
        <c:axId val="17268162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Scene Size (m²)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7055"/>
        <c:crosses val="autoZero"/>
        <c:auto val="1"/>
        <c:lblAlgn val="ctr"/>
        <c:lblOffset val="100"/>
        <c:noMultiLvlLbl val="0"/>
      </c:catAx>
      <c:valAx>
        <c:axId val="1726817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Evaluation</a:t>
                </a:r>
                <a:r>
                  <a:rPr lang="pt-BR" baseline="0"/>
                  <a:t> Metric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6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With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vizinhos Obstáculos'!$A$71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Obstáculos'!$B$71:$G$71</c:f>
              <c:numCache>
                <c:formatCode>0.000</c:formatCode>
                <c:ptCount val="6"/>
                <c:pt idx="0">
                  <c:v>1.4386054075777821</c:v>
                </c:pt>
                <c:pt idx="1">
                  <c:v>1.3270945688158244</c:v>
                </c:pt>
                <c:pt idx="2">
                  <c:v>1.7345692758684883</c:v>
                </c:pt>
                <c:pt idx="3">
                  <c:v>2.0494191163527549</c:v>
                </c:pt>
                <c:pt idx="4">
                  <c:v>1.9184114769744691</c:v>
                </c:pt>
                <c:pt idx="5">
                  <c:v>1.9381413210445471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88-40CC-A3E8-134A0D76743C}"/>
            </c:ext>
          </c:extLst>
        </c:ser>
        <c:ser>
          <c:idx val="1"/>
          <c:order val="1"/>
          <c:tx>
            <c:strRef>
              <c:f>'Comparação vizinhos Obstáculos'!$A$72</c:f>
              <c:strCache>
                <c:ptCount val="1"/>
                <c:pt idx="0">
                  <c:v>Fifo - Maximum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Obstáculos'!$B$72:$G$72</c:f>
              <c:numCache>
                <c:formatCode>0.000</c:formatCode>
                <c:ptCount val="6"/>
                <c:pt idx="0">
                  <c:v>1.426291817694987</c:v>
                </c:pt>
                <c:pt idx="1">
                  <c:v>1.504618664242739</c:v>
                </c:pt>
                <c:pt idx="2">
                  <c:v>1.7571924603174602</c:v>
                </c:pt>
                <c:pt idx="3">
                  <c:v>1.9566752807806622</c:v>
                </c:pt>
                <c:pt idx="4">
                  <c:v>1.8095819663167105</c:v>
                </c:pt>
                <c:pt idx="5">
                  <c:v>1.9354410653783696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88-40CC-A3E8-134A0D76743C}"/>
            </c:ext>
          </c:extLst>
        </c:ser>
        <c:ser>
          <c:idx val="2"/>
          <c:order val="2"/>
          <c:tx>
            <c:strRef>
              <c:f>'Comparação vizinhos Obstáculos'!$A$73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bg2">
                <a:lumMod val="75000"/>
              </a:schemeClr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Obstáculos'!$B$73:$G$73</c:f>
              <c:numCache>
                <c:formatCode>0.000</c:formatCode>
                <c:ptCount val="6"/>
                <c:pt idx="0">
                  <c:v>1.1407387955182071</c:v>
                </c:pt>
                <c:pt idx="1">
                  <c:v>1.1948051948051948</c:v>
                </c:pt>
                <c:pt idx="2">
                  <c:v>1.3498659290499297</c:v>
                </c:pt>
                <c:pt idx="3">
                  <c:v>1.580734632683658</c:v>
                </c:pt>
                <c:pt idx="4">
                  <c:v>1.4657210875984252</c:v>
                </c:pt>
                <c:pt idx="5">
                  <c:v>1.5584736161376842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E88-40CC-A3E8-134A0D76743C}"/>
            </c:ext>
          </c:extLst>
        </c:ser>
        <c:ser>
          <c:idx val="3"/>
          <c:order val="3"/>
          <c:tx>
            <c:strRef>
              <c:f>'Comparação vizinhos Obstáculos'!$A$74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Obstáculos'!$B$74:$G$74</c:f>
              <c:numCache>
                <c:formatCode>0.000</c:formatCode>
                <c:ptCount val="6"/>
                <c:pt idx="0">
                  <c:v>1.167150782468676</c:v>
                </c:pt>
                <c:pt idx="1">
                  <c:v>1.3023226773226773</c:v>
                </c:pt>
                <c:pt idx="2">
                  <c:v>1.8327551159575257</c:v>
                </c:pt>
                <c:pt idx="3">
                  <c:v>1.8120877061469265</c:v>
                </c:pt>
                <c:pt idx="4">
                  <c:v>1.8416814636451693</c:v>
                </c:pt>
                <c:pt idx="5">
                  <c:v>1.9242520394219222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E88-40CC-A3E8-134A0D76743C}"/>
            </c:ext>
          </c:extLst>
        </c:ser>
        <c:ser>
          <c:idx val="4"/>
          <c:order val="4"/>
          <c:tx>
            <c:strRef>
              <c:f>'Comparação vizinhos Obstáculos'!$A$75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numRef>
              <c:f>'Comparação vizinhos Obstáculos'!$B$70:$G$70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</c:numCache>
            </c:numRef>
          </c:cat>
          <c:val>
            <c:numRef>
              <c:f>'Comparação vizinhos Obstáculos'!$B$75:$G$75</c:f>
              <c:numCache>
                <c:formatCode>0.000</c:formatCode>
                <c:ptCount val="6"/>
                <c:pt idx="0">
                  <c:v>1.3812431858971135</c:v>
                </c:pt>
                <c:pt idx="1">
                  <c:v>1.4480519480519483</c:v>
                </c:pt>
                <c:pt idx="2">
                  <c:v>1.7248062015503876</c:v>
                </c:pt>
                <c:pt idx="3">
                  <c:v>1.9985194902548726</c:v>
                </c:pt>
                <c:pt idx="4">
                  <c:v>1.7654436261873516</c:v>
                </c:pt>
                <c:pt idx="5">
                  <c:v>1.8126209665202242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88-40CC-A3E8-134A0D7674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92182767"/>
        <c:axId val="1492183183"/>
      </c:barChart>
      <c:catAx>
        <c:axId val="149218276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Number</a:t>
                </a:r>
                <a:r>
                  <a:rPr lang="pt-BR" baseline="0"/>
                  <a:t> of Obstacles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92183183"/>
        <c:crosses val="autoZero"/>
        <c:auto val="1"/>
        <c:lblAlgn val="ctr"/>
        <c:lblOffset val="100"/>
        <c:noMultiLvlLbl val="0"/>
      </c:catAx>
      <c:valAx>
        <c:axId val="149218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Evaluation Metric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92182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Regras Labirinto Iso'!$A$21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Iso'!$B$21:$E$21</c:f>
              <c:numCache>
                <c:formatCode>0.0000</c:formatCode>
                <c:ptCount val="4"/>
                <c:pt idx="0">
                  <c:v>1.2184615384615385</c:v>
                </c:pt>
                <c:pt idx="1">
                  <c:v>1.2523076923076923</c:v>
                </c:pt>
                <c:pt idx="2">
                  <c:v>1.2142857142857142</c:v>
                </c:pt>
                <c:pt idx="3">
                  <c:v>1.2113564668769716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85-4E30-8074-4C534628FF71}"/>
            </c:ext>
          </c:extLst>
        </c:ser>
        <c:ser>
          <c:idx val="1"/>
          <c:order val="1"/>
          <c:tx>
            <c:strRef>
              <c:f>'Comparação Regras Labirinto Iso'!$A$22</c:f>
              <c:strCache>
                <c:ptCount val="1"/>
                <c:pt idx="0">
                  <c:v>Fifo - Maximo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Iso'!$B$22:$E$22</c:f>
              <c:numCache>
                <c:formatCode>0.0000</c:formatCode>
                <c:ptCount val="4"/>
                <c:pt idx="0">
                  <c:v>1.3768996960486322</c:v>
                </c:pt>
                <c:pt idx="1">
                  <c:v>1.5993883792048931</c:v>
                </c:pt>
                <c:pt idx="2">
                  <c:v>1.3613707165109035</c:v>
                </c:pt>
                <c:pt idx="3">
                  <c:v>1.5362776025236593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85-4E30-8074-4C534628FF71}"/>
            </c:ext>
          </c:extLst>
        </c:ser>
        <c:ser>
          <c:idx val="2"/>
          <c:order val="2"/>
          <c:tx>
            <c:strRef>
              <c:f>'Comparação Regras Labirinto Iso'!$A$23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Iso'!$B$23:$E$23</c:f>
              <c:numCache>
                <c:formatCode>0.0000</c:formatCode>
                <c:ptCount val="4"/>
                <c:pt idx="0">
                  <c:v>1.2522796352583587</c:v>
                </c:pt>
                <c:pt idx="1">
                  <c:v>1.253968253968254</c:v>
                </c:pt>
                <c:pt idx="2">
                  <c:v>1.2423312883435582</c:v>
                </c:pt>
                <c:pt idx="3">
                  <c:v>1.2888198757763976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785-4E30-8074-4C534628FF71}"/>
            </c:ext>
          </c:extLst>
        </c:ser>
        <c:ser>
          <c:idx val="3"/>
          <c:order val="3"/>
          <c:tx>
            <c:strRef>
              <c:f>'Comparação Regras Labirinto Iso'!$A$24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Iso'!$B$24:$E$24</c:f>
              <c:numCache>
                <c:formatCode>0.0000</c:formatCode>
                <c:ptCount val="4"/>
                <c:pt idx="0">
                  <c:v>1.3757575757575757</c:v>
                </c:pt>
                <c:pt idx="1">
                  <c:v>1.4349206349206349</c:v>
                </c:pt>
                <c:pt idx="2">
                  <c:v>1.4984984984984986</c:v>
                </c:pt>
                <c:pt idx="3">
                  <c:v>1.4741935483870967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785-4E30-8074-4C534628FF71}"/>
            </c:ext>
          </c:extLst>
        </c:ser>
        <c:ser>
          <c:idx val="4"/>
          <c:order val="4"/>
          <c:tx>
            <c:strRef>
              <c:f>'Comparação Regras Labirinto Iso'!$A$25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Labirinto Iso'!$B$20:$E$20</c:f>
              <c:strCache>
                <c:ptCount val="4"/>
                <c:pt idx="0">
                  <c:v>P1</c:v>
                </c:pt>
                <c:pt idx="1">
                  <c:v>P2</c:v>
                </c:pt>
                <c:pt idx="2">
                  <c:v>P3</c:v>
                </c:pt>
                <c:pt idx="3">
                  <c:v>P4</c:v>
                </c:pt>
              </c:strCache>
            </c:strRef>
          </c:cat>
          <c:val>
            <c:numRef>
              <c:f>'Comparação Regras Labirinto Iso'!$B$25:$E$25</c:f>
              <c:numCache>
                <c:formatCode>0.0000</c:formatCode>
                <c:ptCount val="4"/>
                <c:pt idx="0">
                  <c:v>1.3323262839879153</c:v>
                </c:pt>
                <c:pt idx="1">
                  <c:v>1.3768996960486322</c:v>
                </c:pt>
                <c:pt idx="2">
                  <c:v>1.4404761904761905</c:v>
                </c:pt>
                <c:pt idx="3">
                  <c:v>1.7809523809523808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785-4E30-8074-4C534628FF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40653599"/>
        <c:axId val="940648607"/>
      </c:barChart>
      <c:catAx>
        <c:axId val="94065359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>
                    <a:solidFill>
                      <a:schemeClr val="tx1"/>
                    </a:solidFill>
                  </a:rPr>
                  <a:t>Positions</a:t>
                </a:r>
              </a:p>
            </c:rich>
          </c:tx>
          <c:layout>
            <c:manualLayout>
              <c:xMode val="edge"/>
              <c:yMode val="edge"/>
              <c:x val="0.4649620290001063"/>
              <c:y val="0.8170826655517617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5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40648607"/>
        <c:crosses val="autoZero"/>
        <c:auto val="1"/>
        <c:lblAlgn val="ctr"/>
        <c:lblOffset val="100"/>
        <c:noMultiLvlLbl val="0"/>
      </c:catAx>
      <c:valAx>
        <c:axId val="940648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800" b="1">
                    <a:solidFill>
                      <a:schemeClr val="tx1"/>
                    </a:solidFill>
                  </a:rPr>
                  <a:t>Evaluation Metric</a:t>
                </a:r>
              </a:p>
            </c:rich>
          </c:tx>
          <c:layout>
            <c:manualLayout>
              <c:xMode val="edge"/>
              <c:yMode val="edge"/>
              <c:x val="1.2446518864255154E-2"/>
              <c:y val="0.2409069079131065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300" b="1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406535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3.9443950103252015E-3"/>
          <c:y val="0.89050426218846535"/>
          <c:w val="0.99501043712819481"/>
          <c:h val="0.1070791814739971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8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9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10" Type="http://schemas.openxmlformats.org/officeDocument/2006/relationships/chart" Target="../charts/chart50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1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2.xml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chart" Target="../charts/chart53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6.xml"/><Relationship Id="rId2" Type="http://schemas.openxmlformats.org/officeDocument/2006/relationships/chart" Target="../charts/chart55.xml"/><Relationship Id="rId1" Type="http://schemas.openxmlformats.org/officeDocument/2006/relationships/chart" Target="../charts/chart5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257174</xdr:colOff>
      <xdr:row>64</xdr:row>
      <xdr:rowOff>128586</xdr:rowOff>
    </xdr:from>
    <xdr:to>
      <xdr:col>16</xdr:col>
      <xdr:colOff>419100</xdr:colOff>
      <xdr:row>86</xdr:row>
      <xdr:rowOff>47625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3E8EC2E-EE44-4B1A-803D-E3C998A8C0F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180975</xdr:colOff>
      <xdr:row>12</xdr:row>
      <xdr:rowOff>133350</xdr:rowOff>
    </xdr:from>
    <xdr:to>
      <xdr:col>19</xdr:col>
      <xdr:colOff>161925</xdr:colOff>
      <xdr:row>35</xdr:row>
      <xdr:rowOff>57150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92AF3E2-D2A3-47D4-908A-DF2FBE389C4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</xdr:col>
      <xdr:colOff>523874</xdr:colOff>
      <xdr:row>150</xdr:row>
      <xdr:rowOff>57150</xdr:rowOff>
    </xdr:from>
    <xdr:to>
      <xdr:col>13</xdr:col>
      <xdr:colOff>19049</xdr:colOff>
      <xdr:row>174</xdr:row>
      <xdr:rowOff>114300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9A3B6B12-A082-4159-AB1F-33F9E611E7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628650</xdr:colOff>
      <xdr:row>48</xdr:row>
      <xdr:rowOff>180975</xdr:rowOff>
    </xdr:from>
    <xdr:to>
      <xdr:col>13</xdr:col>
      <xdr:colOff>504825</xdr:colOff>
      <xdr:row>66</xdr:row>
      <xdr:rowOff>171450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1E72080C-3ECF-4BF2-A30A-D4ABBC968A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1190623</xdr:colOff>
      <xdr:row>47</xdr:row>
      <xdr:rowOff>180975</xdr:rowOff>
    </xdr:from>
    <xdr:to>
      <xdr:col>25</xdr:col>
      <xdr:colOff>190500</xdr:colOff>
      <xdr:row>78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A1CD3F-2EFD-4EAF-964C-C9A247A3C2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1000124</xdr:colOff>
      <xdr:row>108</xdr:row>
      <xdr:rowOff>85725</xdr:rowOff>
    </xdr:from>
    <xdr:to>
      <xdr:col>26</xdr:col>
      <xdr:colOff>257174</xdr:colOff>
      <xdr:row>129</xdr:row>
      <xdr:rowOff>95248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999C203-848B-426C-9495-BA16155CED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1000125</xdr:colOff>
      <xdr:row>149</xdr:row>
      <xdr:rowOff>133351</xdr:rowOff>
    </xdr:from>
    <xdr:to>
      <xdr:col>24</xdr:col>
      <xdr:colOff>476250</xdr:colOff>
      <xdr:row>173</xdr:row>
      <xdr:rowOff>28575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BE3A6D7-A572-4957-99BC-415991E0B9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304800</xdr:colOff>
      <xdr:row>55</xdr:row>
      <xdr:rowOff>147636</xdr:rowOff>
    </xdr:from>
    <xdr:to>
      <xdr:col>15</xdr:col>
      <xdr:colOff>19050</xdr:colOff>
      <xdr:row>79</xdr:row>
      <xdr:rowOff>133349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9AAB90D-6247-42AB-AB4E-119A1C1C72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69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265" t="s">
        <v>21</v>
      </c>
      <c r="C6" s="265"/>
      <c r="D6" s="265"/>
      <c r="E6" s="265"/>
      <c r="F6" s="265"/>
      <c r="G6" s="265"/>
      <c r="H6" s="265"/>
      <c r="K6" s="265" t="s">
        <v>22</v>
      </c>
      <c r="L6" s="265"/>
      <c r="M6" s="265"/>
      <c r="N6" s="265"/>
      <c r="O6" s="265"/>
      <c r="P6" s="265"/>
      <c r="Q6" s="265"/>
    </row>
    <row r="7" spans="2:24" x14ac:dyDescent="0.25">
      <c r="C7" s="264" t="s">
        <v>4</v>
      </c>
      <c r="D7" s="264"/>
      <c r="E7" s="264"/>
      <c r="F7" s="264" t="s">
        <v>5</v>
      </c>
      <c r="G7" s="264"/>
      <c r="H7" s="264"/>
      <c r="L7" s="264" t="s">
        <v>4</v>
      </c>
      <c r="M7" s="264"/>
      <c r="N7" s="264"/>
      <c r="O7" s="264" t="s">
        <v>5</v>
      </c>
      <c r="P7" s="264"/>
      <c r="Q7" s="264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264" t="s">
        <v>0</v>
      </c>
      <c r="D8" s="264"/>
      <c r="E8" s="264"/>
      <c r="F8" s="264" t="s">
        <v>0</v>
      </c>
      <c r="G8" s="264"/>
      <c r="H8" s="264"/>
      <c r="K8" t="s">
        <v>3</v>
      </c>
      <c r="L8" s="264" t="s">
        <v>0</v>
      </c>
      <c r="M8" s="264"/>
      <c r="N8" s="264"/>
      <c r="O8" s="264" t="s">
        <v>0</v>
      </c>
      <c r="P8" s="264"/>
      <c r="Q8" s="264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264" t="s">
        <v>11</v>
      </c>
      <c r="U16" s="264"/>
      <c r="V16" s="264"/>
      <c r="W16" s="264"/>
      <c r="X16" s="264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264" t="s">
        <v>12</v>
      </c>
      <c r="U23" s="264"/>
      <c r="V23" s="264"/>
      <c r="W23" s="264"/>
      <c r="X23" s="264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263" t="s">
        <v>78</v>
      </c>
      <c r="C31" s="263"/>
      <c r="D31" s="263"/>
      <c r="E31" s="263"/>
      <c r="F31" s="263"/>
      <c r="G31" s="263"/>
      <c r="H31" s="263"/>
      <c r="I31" s="263"/>
      <c r="J31" s="263"/>
      <c r="K31" s="263"/>
      <c r="L31" s="263"/>
      <c r="M31" s="263"/>
      <c r="N31" s="263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262" t="s">
        <v>11</v>
      </c>
      <c r="C35" s="262"/>
      <c r="D35" s="262"/>
      <c r="E35" s="262"/>
      <c r="F35" s="262"/>
      <c r="G35" s="67"/>
      <c r="H35" s="67"/>
      <c r="I35" s="262" t="s">
        <v>12</v>
      </c>
      <c r="J35" s="262"/>
      <c r="K35" s="262"/>
      <c r="L35" s="262"/>
      <c r="M35" s="262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263" t="s">
        <v>77</v>
      </c>
      <c r="C61" s="263"/>
      <c r="D61" s="263"/>
      <c r="E61" s="263"/>
      <c r="F61" s="263"/>
      <c r="G61" s="263"/>
      <c r="H61" s="263"/>
      <c r="I61" s="263"/>
      <c r="J61" s="263"/>
      <c r="K61" s="263"/>
      <c r="L61" s="263"/>
      <c r="M61" s="263"/>
      <c r="N61" s="263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260" t="s">
        <v>21</v>
      </c>
      <c r="C83" s="260"/>
      <c r="D83" s="260"/>
      <c r="E83" s="260"/>
      <c r="F83" s="260"/>
      <c r="G83" s="260"/>
      <c r="H83" s="260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261" t="s">
        <v>4</v>
      </c>
      <c r="D84" s="261"/>
      <c r="E84" s="261"/>
      <c r="F84" s="261" t="s">
        <v>5</v>
      </c>
      <c r="G84" s="261"/>
      <c r="H84" s="261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260" t="s">
        <v>22</v>
      </c>
      <c r="C94" s="260"/>
      <c r="D94" s="260"/>
      <c r="E94" s="260"/>
      <c r="F94" s="260"/>
      <c r="G94" s="260"/>
      <c r="H94" s="260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261" t="s">
        <v>4</v>
      </c>
      <c r="D95" s="261"/>
      <c r="E95" s="261"/>
      <c r="F95" s="261" t="s">
        <v>5</v>
      </c>
      <c r="G95" s="261"/>
      <c r="H95" s="261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263" t="s">
        <v>79</v>
      </c>
      <c r="C107" s="263"/>
      <c r="D107" s="263"/>
      <c r="E107" s="263"/>
      <c r="F107" s="263"/>
      <c r="G107" s="263"/>
      <c r="H107" s="263"/>
      <c r="I107" s="263"/>
      <c r="J107" s="263"/>
      <c r="K107" s="263"/>
      <c r="L107" s="263"/>
      <c r="M107" s="263"/>
      <c r="N107" s="263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266" t="s">
        <v>80</v>
      </c>
      <c r="C109" s="266"/>
      <c r="D109" s="266"/>
      <c r="E109" s="266"/>
      <c r="F109" s="266"/>
      <c r="G109" s="266"/>
      <c r="H109" s="266"/>
      <c r="I109" s="266"/>
      <c r="J109" s="266"/>
      <c r="K109" s="266"/>
      <c r="L109" s="266"/>
      <c r="M109" s="266"/>
      <c r="N109" s="266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266" t="s">
        <v>81</v>
      </c>
      <c r="C165" s="266"/>
      <c r="D165" s="266"/>
      <c r="E165" s="266"/>
      <c r="F165" s="266"/>
      <c r="G165" s="266"/>
      <c r="H165" s="266"/>
      <c r="I165" s="266"/>
      <c r="J165" s="266"/>
      <c r="K165" s="266"/>
      <c r="L165" s="266"/>
      <c r="M165" s="266"/>
      <c r="N165" s="266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266" t="s">
        <v>82</v>
      </c>
      <c r="C213" s="266"/>
      <c r="D213" s="266"/>
      <c r="E213" s="266"/>
      <c r="F213" s="266"/>
      <c r="G213" s="266"/>
      <c r="H213" s="266"/>
      <c r="I213" s="266"/>
      <c r="J213" s="266"/>
      <c r="K213" s="266"/>
      <c r="L213" s="266"/>
      <c r="M213" s="266"/>
      <c r="N213" s="266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266" t="s">
        <v>83</v>
      </c>
      <c r="C262" s="266"/>
      <c r="D262" s="266"/>
      <c r="E262" s="266"/>
      <c r="F262" s="266"/>
      <c r="G262" s="266"/>
      <c r="H262" s="266"/>
      <c r="I262" s="266"/>
      <c r="J262" s="266"/>
      <c r="K262" s="266"/>
      <c r="L262" s="266"/>
      <c r="M262" s="266"/>
      <c r="N262" s="266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89250-A5A2-4AD5-A2EA-665E9C527B66}">
  <dimension ref="A1:Z156"/>
  <sheetViews>
    <sheetView topLeftCell="A139" workbookViewId="0">
      <selection activeCell="A31" sqref="A31:J83"/>
    </sheetView>
  </sheetViews>
  <sheetFormatPr defaultRowHeight="15" x14ac:dyDescent="0.25"/>
  <cols>
    <col min="1" max="1" width="22.85546875" customWidth="1"/>
    <col min="2" max="2" width="15.7109375" customWidth="1"/>
    <col min="3" max="4" width="20.42578125" customWidth="1"/>
    <col min="5" max="5" width="14.140625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4" width="21.42578125" bestFit="1" customWidth="1"/>
    <col min="15" max="15" width="23" bestFit="1" customWidth="1"/>
    <col min="16" max="16" width="16.7109375" bestFit="1" customWidth="1"/>
    <col min="17" max="17" width="18.42578125" bestFit="1" customWidth="1"/>
  </cols>
  <sheetData>
    <row r="1" spans="1:4" x14ac:dyDescent="0.25">
      <c r="A1" t="s">
        <v>38</v>
      </c>
    </row>
    <row r="2" spans="1:4" x14ac:dyDescent="0.25">
      <c r="A2" s="264" t="s">
        <v>159</v>
      </c>
      <c r="B2" s="264"/>
      <c r="C2" s="264"/>
      <c r="D2" s="195"/>
    </row>
    <row r="3" spans="1:4" x14ac:dyDescent="0.25">
      <c r="A3" t="s">
        <v>162</v>
      </c>
      <c r="B3" t="s">
        <v>160</v>
      </c>
      <c r="C3" t="s">
        <v>161</v>
      </c>
    </row>
    <row r="4" spans="1:4" x14ac:dyDescent="0.25">
      <c r="A4" s="183" t="s">
        <v>163</v>
      </c>
      <c r="B4" s="194">
        <v>195</v>
      </c>
      <c r="C4" s="183">
        <v>236</v>
      </c>
      <c r="D4" s="183"/>
    </row>
    <row r="5" spans="1:4" x14ac:dyDescent="0.25">
      <c r="A5" t="s">
        <v>164</v>
      </c>
      <c r="B5" s="194">
        <v>195</v>
      </c>
      <c r="C5">
        <v>213</v>
      </c>
    </row>
    <row r="6" spans="1:4" x14ac:dyDescent="0.25">
      <c r="A6" t="s">
        <v>165</v>
      </c>
      <c r="B6" s="193">
        <v>182</v>
      </c>
      <c r="C6">
        <v>187</v>
      </c>
    </row>
    <row r="7" spans="1:4" x14ac:dyDescent="0.25">
      <c r="A7" t="s">
        <v>166</v>
      </c>
      <c r="B7" s="194">
        <v>195</v>
      </c>
      <c r="C7">
        <v>218</v>
      </c>
    </row>
    <row r="10" spans="1:4" x14ac:dyDescent="0.25">
      <c r="A10" s="264" t="s">
        <v>167</v>
      </c>
      <c r="B10" s="264"/>
      <c r="C10" s="264"/>
      <c r="D10" s="195"/>
    </row>
    <row r="11" spans="1:4" x14ac:dyDescent="0.25">
      <c r="A11" t="s">
        <v>162</v>
      </c>
      <c r="B11" t="s">
        <v>160</v>
      </c>
      <c r="C11" t="s">
        <v>161</v>
      </c>
    </row>
    <row r="12" spans="1:4" x14ac:dyDescent="0.25">
      <c r="A12" s="183" t="s">
        <v>163</v>
      </c>
      <c r="B12" s="183">
        <v>182</v>
      </c>
      <c r="C12" s="183">
        <v>232</v>
      </c>
      <c r="D12" s="183"/>
    </row>
    <row r="13" spans="1:4" x14ac:dyDescent="0.25">
      <c r="A13" t="s">
        <v>164</v>
      </c>
      <c r="B13">
        <v>182</v>
      </c>
      <c r="C13">
        <v>190</v>
      </c>
    </row>
    <row r="14" spans="1:4" x14ac:dyDescent="0.25">
      <c r="A14" t="s">
        <v>165</v>
      </c>
      <c r="B14">
        <v>182</v>
      </c>
      <c r="C14">
        <v>207</v>
      </c>
    </row>
    <row r="15" spans="1:4" x14ac:dyDescent="0.25">
      <c r="A15" t="s">
        <v>166</v>
      </c>
      <c r="B15">
        <v>182</v>
      </c>
      <c r="C15">
        <v>190</v>
      </c>
    </row>
    <row r="18" spans="1:10" x14ac:dyDescent="0.25">
      <c r="A18" t="s">
        <v>36</v>
      </c>
    </row>
    <row r="19" spans="1:10" x14ac:dyDescent="0.25">
      <c r="A19" s="264" t="s">
        <v>159</v>
      </c>
      <c r="B19" s="264"/>
      <c r="C19" s="264"/>
      <c r="D19" s="195"/>
    </row>
    <row r="20" spans="1:10" x14ac:dyDescent="0.25">
      <c r="A20" t="s">
        <v>162</v>
      </c>
      <c r="B20" t="s">
        <v>160</v>
      </c>
      <c r="C20" t="s">
        <v>161</v>
      </c>
    </row>
    <row r="21" spans="1:10" x14ac:dyDescent="0.25">
      <c r="A21" s="183" t="s">
        <v>163</v>
      </c>
      <c r="B21" s="193">
        <v>95</v>
      </c>
      <c r="C21" s="183">
        <v>134</v>
      </c>
      <c r="D21" s="183"/>
    </row>
    <row r="22" spans="1:10" x14ac:dyDescent="0.25">
      <c r="A22" t="s">
        <v>164</v>
      </c>
      <c r="B22" s="194">
        <v>104</v>
      </c>
      <c r="C22">
        <v>136</v>
      </c>
    </row>
    <row r="23" spans="1:10" x14ac:dyDescent="0.25">
      <c r="A23" t="s">
        <v>165</v>
      </c>
      <c r="B23" s="194"/>
    </row>
    <row r="24" spans="1:10" x14ac:dyDescent="0.25">
      <c r="A24" t="s">
        <v>166</v>
      </c>
      <c r="B24" s="194">
        <v>104</v>
      </c>
      <c r="C24">
        <v>134</v>
      </c>
    </row>
    <row r="31" spans="1:10" x14ac:dyDescent="0.25">
      <c r="A31" s="315" t="s">
        <v>23</v>
      </c>
      <c r="B31" s="315"/>
      <c r="C31" s="315"/>
      <c r="D31" s="315"/>
      <c r="E31" s="315"/>
      <c r="F31" s="315"/>
      <c r="G31" s="315"/>
      <c r="H31" s="315"/>
      <c r="I31" s="315"/>
      <c r="J31" s="315"/>
    </row>
    <row r="33" spans="1:25" x14ac:dyDescent="0.25">
      <c r="A33" s="264" t="s">
        <v>159</v>
      </c>
      <c r="B33" s="264"/>
      <c r="C33" s="264"/>
      <c r="D33" s="195"/>
      <c r="G33" s="264" t="s">
        <v>169</v>
      </c>
      <c r="H33" s="264"/>
      <c r="I33" s="264"/>
    </row>
    <row r="34" spans="1:25" x14ac:dyDescent="0.25">
      <c r="A34" t="s">
        <v>162</v>
      </c>
      <c r="B34" t="s">
        <v>160</v>
      </c>
      <c r="C34" t="s">
        <v>161</v>
      </c>
      <c r="D34" t="s">
        <v>170</v>
      </c>
      <c r="E34" t="s">
        <v>174</v>
      </c>
      <c r="G34" t="s">
        <v>162</v>
      </c>
      <c r="H34" t="s">
        <v>160</v>
      </c>
      <c r="I34" t="s">
        <v>161</v>
      </c>
      <c r="J34" t="s">
        <v>170</v>
      </c>
      <c r="N34" s="206" t="s">
        <v>162</v>
      </c>
      <c r="O34" s="206" t="s">
        <v>173</v>
      </c>
      <c r="P34" s="206" t="s">
        <v>171</v>
      </c>
      <c r="Q34" s="206" t="s">
        <v>172</v>
      </c>
    </row>
    <row r="35" spans="1:25" x14ac:dyDescent="0.25">
      <c r="A35" s="183" t="s">
        <v>163</v>
      </c>
      <c r="B35" s="183">
        <v>60</v>
      </c>
      <c r="C35" s="210">
        <v>99</v>
      </c>
      <c r="D35" s="209">
        <f>C35/B35</f>
        <v>1.65</v>
      </c>
      <c r="G35" s="183" t="s">
        <v>163</v>
      </c>
      <c r="H35" s="183">
        <v>59</v>
      </c>
      <c r="I35" s="210">
        <v>110</v>
      </c>
      <c r="J35" s="209">
        <f>I35/H35</f>
        <v>1.8644067796610169</v>
      </c>
      <c r="N35" s="197" t="s">
        <v>163</v>
      </c>
      <c r="O35" s="197">
        <v>0</v>
      </c>
      <c r="P35" s="211">
        <v>5</v>
      </c>
      <c r="Q35">
        <v>4</v>
      </c>
    </row>
    <row r="36" spans="1:25" x14ac:dyDescent="0.25">
      <c r="A36" s="198" t="s">
        <v>168</v>
      </c>
      <c r="B36">
        <v>60</v>
      </c>
      <c r="C36">
        <v>77</v>
      </c>
      <c r="D36" s="200">
        <f t="shared" ref="D36:D39" si="0">C36/B36</f>
        <v>1.2833333333333334</v>
      </c>
      <c r="G36" s="198" t="s">
        <v>168</v>
      </c>
      <c r="H36">
        <v>60</v>
      </c>
      <c r="I36">
        <v>78</v>
      </c>
      <c r="J36" s="201">
        <f t="shared" ref="J36:J39" si="1">I36/H36</f>
        <v>1.3</v>
      </c>
      <c r="N36" s="207" t="s">
        <v>168</v>
      </c>
      <c r="O36" s="213">
        <v>1</v>
      </c>
      <c r="P36" s="211">
        <v>5</v>
      </c>
      <c r="Q36" s="194">
        <v>6</v>
      </c>
    </row>
    <row r="37" spans="1:25" x14ac:dyDescent="0.25">
      <c r="A37" t="s">
        <v>164</v>
      </c>
      <c r="B37" s="198">
        <v>60</v>
      </c>
      <c r="C37">
        <v>73</v>
      </c>
      <c r="D37" s="200">
        <f t="shared" si="0"/>
        <v>1.2166666666666666</v>
      </c>
      <c r="G37" t="s">
        <v>164</v>
      </c>
      <c r="H37" s="198">
        <v>60</v>
      </c>
      <c r="I37">
        <v>70</v>
      </c>
      <c r="J37" s="201">
        <f t="shared" si="1"/>
        <v>1.1666666666666667</v>
      </c>
      <c r="N37" s="208" t="s">
        <v>164</v>
      </c>
      <c r="O37" s="208">
        <v>7</v>
      </c>
      <c r="P37" s="196">
        <v>0</v>
      </c>
      <c r="Q37" s="212">
        <v>1</v>
      </c>
    </row>
    <row r="38" spans="1:25" x14ac:dyDescent="0.25">
      <c r="A38" t="s">
        <v>165</v>
      </c>
      <c r="B38" s="198">
        <v>60</v>
      </c>
      <c r="C38">
        <v>73</v>
      </c>
      <c r="D38" s="200">
        <f t="shared" si="0"/>
        <v>1.2166666666666666</v>
      </c>
      <c r="G38" t="s">
        <v>165</v>
      </c>
      <c r="H38" s="198">
        <v>60</v>
      </c>
      <c r="I38">
        <v>71</v>
      </c>
      <c r="J38" s="201">
        <f t="shared" si="1"/>
        <v>1.1833333333333333</v>
      </c>
      <c r="N38" s="207" t="s">
        <v>165</v>
      </c>
      <c r="O38" s="196">
        <v>3</v>
      </c>
      <c r="P38" s="196">
        <v>0</v>
      </c>
      <c r="Q38">
        <v>0</v>
      </c>
    </row>
    <row r="39" spans="1:25" x14ac:dyDescent="0.25">
      <c r="A39" s="193" t="s">
        <v>166</v>
      </c>
      <c r="B39" s="193">
        <v>60</v>
      </c>
      <c r="C39" s="193">
        <v>68</v>
      </c>
      <c r="D39" s="203">
        <f t="shared" si="0"/>
        <v>1.1333333333333333</v>
      </c>
      <c r="G39" s="193" t="s">
        <v>166</v>
      </c>
      <c r="H39" s="193">
        <v>60</v>
      </c>
      <c r="I39" s="193">
        <v>67</v>
      </c>
      <c r="J39" s="203">
        <f t="shared" si="1"/>
        <v>1.1166666666666667</v>
      </c>
      <c r="N39" s="207" t="s">
        <v>166</v>
      </c>
      <c r="O39" s="196">
        <v>3</v>
      </c>
      <c r="P39" s="196">
        <v>0</v>
      </c>
      <c r="Q39">
        <v>0</v>
      </c>
    </row>
    <row r="41" spans="1:25" x14ac:dyDescent="0.25">
      <c r="A41" s="315" t="s">
        <v>36</v>
      </c>
      <c r="B41" s="315"/>
      <c r="C41" s="315"/>
      <c r="D41" s="315"/>
      <c r="E41" s="315"/>
      <c r="F41" s="315"/>
      <c r="G41" s="315"/>
      <c r="H41" s="315"/>
      <c r="I41" s="315"/>
      <c r="J41" s="315"/>
    </row>
    <row r="43" spans="1:25" x14ac:dyDescent="0.25">
      <c r="A43" s="264" t="s">
        <v>159</v>
      </c>
      <c r="B43" s="264"/>
      <c r="C43" s="264"/>
      <c r="D43" s="195"/>
      <c r="G43" s="264" t="s">
        <v>169</v>
      </c>
      <c r="H43" s="264"/>
      <c r="I43" s="264"/>
      <c r="P43" s="264" t="s">
        <v>40</v>
      </c>
      <c r="Q43" s="264"/>
      <c r="R43" s="264" t="s">
        <v>41</v>
      </c>
      <c r="S43" s="264"/>
      <c r="T43" s="264" t="s">
        <v>91</v>
      </c>
      <c r="U43" s="264"/>
      <c r="V43" s="264" t="s">
        <v>42</v>
      </c>
      <c r="W43" s="264"/>
      <c r="X43" s="264" t="s">
        <v>92</v>
      </c>
      <c r="Y43" s="264"/>
    </row>
    <row r="44" spans="1:25" x14ac:dyDescent="0.25">
      <c r="A44" t="s">
        <v>162</v>
      </c>
      <c r="B44" t="s">
        <v>160</v>
      </c>
      <c r="C44" t="s">
        <v>161</v>
      </c>
      <c r="D44" t="s">
        <v>170</v>
      </c>
      <c r="E44" t="s">
        <v>174</v>
      </c>
      <c r="G44" t="s">
        <v>162</v>
      </c>
      <c r="H44" t="s">
        <v>160</v>
      </c>
      <c r="I44" t="s">
        <v>161</v>
      </c>
      <c r="J44" t="s">
        <v>170</v>
      </c>
      <c r="P44" t="s">
        <v>176</v>
      </c>
      <c r="Q44" t="s">
        <v>177</v>
      </c>
      <c r="R44" t="s">
        <v>176</v>
      </c>
      <c r="S44" t="s">
        <v>177</v>
      </c>
      <c r="T44" t="s">
        <v>176</v>
      </c>
      <c r="U44" t="s">
        <v>177</v>
      </c>
      <c r="V44" t="s">
        <v>176</v>
      </c>
      <c r="W44" t="s">
        <v>177</v>
      </c>
      <c r="X44" t="s">
        <v>176</v>
      </c>
      <c r="Y44" t="s">
        <v>177</v>
      </c>
    </row>
    <row r="45" spans="1:25" x14ac:dyDescent="0.25">
      <c r="A45" s="183" t="s">
        <v>163</v>
      </c>
      <c r="B45" s="183">
        <v>95</v>
      </c>
      <c r="C45" s="183">
        <v>134</v>
      </c>
      <c r="D45" s="209">
        <f>C45/B45</f>
        <v>1.4105263157894736</v>
      </c>
      <c r="E45">
        <v>114</v>
      </c>
      <c r="G45" s="183" t="s">
        <v>163</v>
      </c>
      <c r="H45" s="183">
        <v>91</v>
      </c>
      <c r="I45" s="210">
        <v>136</v>
      </c>
      <c r="J45" s="209">
        <f>I45/H45</f>
        <v>1.4945054945054945</v>
      </c>
      <c r="N45" s="183" t="s">
        <v>163</v>
      </c>
      <c r="O45">
        <v>1</v>
      </c>
      <c r="P45" s="209">
        <v>1.65</v>
      </c>
      <c r="Q45">
        <v>1.8644067796610169</v>
      </c>
      <c r="R45" s="209">
        <v>1.4105263157894736</v>
      </c>
      <c r="S45">
        <v>1.4945054945054945</v>
      </c>
      <c r="T45" s="209">
        <v>1.2061068702290076</v>
      </c>
      <c r="U45">
        <v>1.2803030303030303</v>
      </c>
      <c r="V45" s="209">
        <v>1.2102564102564102</v>
      </c>
      <c r="W45">
        <v>1.2747252747252746</v>
      </c>
      <c r="X45" s="209">
        <v>1.2047477744807122</v>
      </c>
      <c r="Y45">
        <v>1.0716417910447762</v>
      </c>
    </row>
    <row r="46" spans="1:25" x14ac:dyDescent="0.25">
      <c r="A46" s="193" t="s">
        <v>168</v>
      </c>
      <c r="B46" s="193">
        <v>92</v>
      </c>
      <c r="C46" s="193">
        <v>115</v>
      </c>
      <c r="D46" s="203">
        <f t="shared" ref="D46:D49" si="2">C46/B46</f>
        <v>1.25</v>
      </c>
      <c r="G46" s="198" t="s">
        <v>168</v>
      </c>
      <c r="H46">
        <v>92</v>
      </c>
      <c r="I46">
        <v>127</v>
      </c>
      <c r="J46" s="201">
        <f t="shared" ref="J46:J49" si="3">I46/H46</f>
        <v>1.3804347826086956</v>
      </c>
      <c r="N46" s="198" t="s">
        <v>168</v>
      </c>
      <c r="O46">
        <v>2</v>
      </c>
      <c r="P46" s="200">
        <v>1.2833333333333334</v>
      </c>
      <c r="Q46">
        <v>1.3</v>
      </c>
      <c r="R46" s="203">
        <v>1.25</v>
      </c>
      <c r="S46">
        <v>1.3804347826086956</v>
      </c>
      <c r="T46" s="203">
        <v>1.5037593984962405</v>
      </c>
      <c r="U46">
        <v>1.8473282442748091</v>
      </c>
      <c r="V46" s="203">
        <v>1.4261363636363635</v>
      </c>
      <c r="W46">
        <v>1.303370786516854</v>
      </c>
      <c r="X46" s="203">
        <v>1.2029411764705882</v>
      </c>
      <c r="Y46">
        <v>1.2559523809523809</v>
      </c>
    </row>
    <row r="47" spans="1:25" x14ac:dyDescent="0.25">
      <c r="A47" t="s">
        <v>164</v>
      </c>
      <c r="B47" s="202">
        <v>104</v>
      </c>
      <c r="C47" s="210">
        <v>136</v>
      </c>
      <c r="D47" s="200">
        <f t="shared" si="2"/>
        <v>1.3076923076923077</v>
      </c>
      <c r="G47" s="203" t="s">
        <v>164</v>
      </c>
      <c r="H47" s="205">
        <v>92</v>
      </c>
      <c r="I47" s="205">
        <v>92</v>
      </c>
      <c r="J47" s="203">
        <f t="shared" si="3"/>
        <v>1</v>
      </c>
      <c r="N47" t="s">
        <v>164</v>
      </c>
      <c r="O47">
        <v>3</v>
      </c>
      <c r="P47" s="200">
        <v>1.2166666666666666</v>
      </c>
      <c r="Q47">
        <v>1.1666666666666667</v>
      </c>
      <c r="R47" s="200">
        <v>1.3076923076923077</v>
      </c>
      <c r="S47">
        <v>1</v>
      </c>
      <c r="T47" s="200">
        <v>1.1386861313868613</v>
      </c>
      <c r="U47">
        <v>1.0072992700729928</v>
      </c>
      <c r="V47" s="200">
        <v>1.0923076923076922</v>
      </c>
      <c r="W47">
        <v>1.043956043956044</v>
      </c>
      <c r="X47" s="200">
        <v>1.0260115606936415</v>
      </c>
      <c r="Y47">
        <v>1.0233236151603498</v>
      </c>
    </row>
    <row r="48" spans="1:25" x14ac:dyDescent="0.25">
      <c r="A48" s="193" t="s">
        <v>165</v>
      </c>
      <c r="B48" s="193">
        <v>92</v>
      </c>
      <c r="C48" s="193">
        <v>115</v>
      </c>
      <c r="D48" s="203">
        <f t="shared" si="2"/>
        <v>1.25</v>
      </c>
      <c r="G48" s="203" t="s">
        <v>165</v>
      </c>
      <c r="H48" s="205">
        <v>92</v>
      </c>
      <c r="I48" s="205">
        <v>92</v>
      </c>
      <c r="J48" s="203">
        <f t="shared" si="3"/>
        <v>1</v>
      </c>
      <c r="N48" t="s">
        <v>165</v>
      </c>
      <c r="O48">
        <v>4</v>
      </c>
      <c r="P48" s="200">
        <v>1.2166666666666666</v>
      </c>
      <c r="Q48">
        <v>1.1833333333333333</v>
      </c>
      <c r="R48" s="203">
        <v>1.25</v>
      </c>
      <c r="S48">
        <v>1</v>
      </c>
      <c r="T48" s="203">
        <v>1.218978102189781</v>
      </c>
      <c r="U48">
        <v>1.0072992700729928</v>
      </c>
      <c r="V48" s="203">
        <v>1.0274725274725274</v>
      </c>
      <c r="W48">
        <v>1.043956043956044</v>
      </c>
      <c r="X48" s="203">
        <v>1.1159420289855073</v>
      </c>
      <c r="Y48">
        <v>1.1574344023323615</v>
      </c>
    </row>
    <row r="49" spans="1:25" x14ac:dyDescent="0.25">
      <c r="A49" t="s">
        <v>166</v>
      </c>
      <c r="B49" s="202">
        <v>104</v>
      </c>
      <c r="C49">
        <v>134</v>
      </c>
      <c r="D49" s="200">
        <f t="shared" si="2"/>
        <v>1.2884615384615385</v>
      </c>
      <c r="G49" s="203" t="s">
        <v>166</v>
      </c>
      <c r="H49" s="205">
        <v>92</v>
      </c>
      <c r="I49" s="205">
        <v>92</v>
      </c>
      <c r="J49" s="203">
        <f t="shared" si="3"/>
        <v>1</v>
      </c>
      <c r="N49" s="193" t="s">
        <v>166</v>
      </c>
      <c r="O49">
        <v>5</v>
      </c>
      <c r="P49" s="203">
        <v>1.1333333333333333</v>
      </c>
      <c r="Q49">
        <v>1.1166666666666667</v>
      </c>
      <c r="R49" s="200">
        <v>1.2884615384615385</v>
      </c>
      <c r="S49">
        <v>1</v>
      </c>
      <c r="T49" s="200">
        <v>1.2335766423357664</v>
      </c>
      <c r="U49">
        <v>1.051094890510949</v>
      </c>
      <c r="V49" s="200">
        <v>1.117948717948718</v>
      </c>
      <c r="W49">
        <v>1.054945054945055</v>
      </c>
      <c r="X49" s="200">
        <v>1.1695402298850575</v>
      </c>
      <c r="Y49">
        <v>1.0838150289017341</v>
      </c>
    </row>
    <row r="52" spans="1:25" x14ac:dyDescent="0.25">
      <c r="A52" s="315" t="s">
        <v>88</v>
      </c>
      <c r="B52" s="315"/>
      <c r="C52" s="315"/>
      <c r="D52" s="315"/>
      <c r="E52" s="315"/>
      <c r="F52" s="315"/>
      <c r="G52" s="315"/>
      <c r="H52" s="315"/>
      <c r="I52" s="315"/>
      <c r="J52" s="315"/>
    </row>
    <row r="54" spans="1:25" x14ac:dyDescent="0.25">
      <c r="A54" s="264" t="s">
        <v>159</v>
      </c>
      <c r="B54" s="264"/>
      <c r="C54" s="264"/>
      <c r="D54" s="195"/>
      <c r="G54" s="264" t="s">
        <v>169</v>
      </c>
      <c r="H54" s="264"/>
      <c r="I54" s="264"/>
    </row>
    <row r="55" spans="1:25" x14ac:dyDescent="0.25">
      <c r="A55" t="s">
        <v>162</v>
      </c>
      <c r="B55" t="s">
        <v>160</v>
      </c>
      <c r="C55" t="s">
        <v>161</v>
      </c>
      <c r="D55" t="s">
        <v>170</v>
      </c>
      <c r="G55" t="s">
        <v>162</v>
      </c>
      <c r="H55" t="s">
        <v>160</v>
      </c>
      <c r="I55" t="s">
        <v>161</v>
      </c>
      <c r="J55" t="s">
        <v>170</v>
      </c>
    </row>
    <row r="56" spans="1:25" x14ac:dyDescent="0.25">
      <c r="A56" s="183" t="s">
        <v>163</v>
      </c>
      <c r="B56" s="183">
        <v>131</v>
      </c>
      <c r="C56" s="183">
        <v>158</v>
      </c>
      <c r="D56" s="199">
        <f>C56/B56</f>
        <v>1.2061068702290076</v>
      </c>
      <c r="G56" s="183" t="s">
        <v>163</v>
      </c>
      <c r="H56" s="183">
        <v>132</v>
      </c>
      <c r="I56" s="183">
        <v>169</v>
      </c>
      <c r="J56" s="199">
        <f>I56/H56</f>
        <v>1.2803030303030303</v>
      </c>
    </row>
    <row r="57" spans="1:25" x14ac:dyDescent="0.25">
      <c r="A57" s="198" t="s">
        <v>168</v>
      </c>
      <c r="B57" s="198">
        <v>133</v>
      </c>
      <c r="C57" s="210">
        <v>200</v>
      </c>
      <c r="D57" s="209">
        <f t="shared" ref="D57:D60" si="4">C57/B57</f>
        <v>1.5037593984962405</v>
      </c>
      <c r="G57" s="198" t="s">
        <v>168</v>
      </c>
      <c r="H57">
        <v>131</v>
      </c>
      <c r="I57" s="210">
        <v>242</v>
      </c>
      <c r="J57" s="209">
        <f t="shared" ref="J57:J60" si="5">I57/H57</f>
        <v>1.8473282442748091</v>
      </c>
    </row>
    <row r="58" spans="1:25" x14ac:dyDescent="0.25">
      <c r="A58" s="193" t="s">
        <v>164</v>
      </c>
      <c r="B58" s="193">
        <v>137</v>
      </c>
      <c r="C58" s="193">
        <v>156</v>
      </c>
      <c r="D58" s="203">
        <f t="shared" si="4"/>
        <v>1.1386861313868613</v>
      </c>
      <c r="G58" s="203" t="s">
        <v>164</v>
      </c>
      <c r="H58" s="193">
        <v>137</v>
      </c>
      <c r="I58" s="193">
        <v>138</v>
      </c>
      <c r="J58" s="203">
        <f t="shared" si="5"/>
        <v>1.0072992700729928</v>
      </c>
    </row>
    <row r="59" spans="1:25" x14ac:dyDescent="0.25">
      <c r="A59" t="s">
        <v>165</v>
      </c>
      <c r="B59" s="198">
        <v>137</v>
      </c>
      <c r="C59" s="198">
        <v>167</v>
      </c>
      <c r="D59" s="200">
        <f t="shared" si="4"/>
        <v>1.218978102189781</v>
      </c>
      <c r="G59" s="203" t="s">
        <v>165</v>
      </c>
      <c r="H59" s="193">
        <v>137</v>
      </c>
      <c r="I59" s="193">
        <v>138</v>
      </c>
      <c r="J59" s="203">
        <f t="shared" si="5"/>
        <v>1.0072992700729928</v>
      </c>
    </row>
    <row r="60" spans="1:25" x14ac:dyDescent="0.25">
      <c r="A60" t="s">
        <v>166</v>
      </c>
      <c r="B60" s="198">
        <v>137</v>
      </c>
      <c r="C60" s="198">
        <v>169</v>
      </c>
      <c r="D60" s="200">
        <f t="shared" si="4"/>
        <v>1.2335766423357664</v>
      </c>
      <c r="G60" s="200" t="s">
        <v>166</v>
      </c>
      <c r="H60">
        <v>137</v>
      </c>
      <c r="I60">
        <v>144</v>
      </c>
      <c r="J60" s="200">
        <f t="shared" si="5"/>
        <v>1.051094890510949</v>
      </c>
    </row>
    <row r="63" spans="1:25" x14ac:dyDescent="0.25">
      <c r="A63" s="315" t="s">
        <v>38</v>
      </c>
      <c r="B63" s="315"/>
      <c r="C63" s="315"/>
      <c r="D63" s="315"/>
      <c r="E63" s="315"/>
      <c r="F63" s="315"/>
      <c r="G63" s="315"/>
      <c r="H63" s="315"/>
      <c r="I63" s="315"/>
      <c r="J63" s="315"/>
    </row>
    <row r="65" spans="1:17" x14ac:dyDescent="0.25">
      <c r="A65" s="264" t="s">
        <v>159</v>
      </c>
      <c r="B65" s="264"/>
      <c r="C65" s="264"/>
      <c r="D65" s="264"/>
      <c r="G65" s="264" t="s">
        <v>169</v>
      </c>
      <c r="H65" s="264"/>
      <c r="I65" s="264"/>
    </row>
    <row r="66" spans="1:17" x14ac:dyDescent="0.25">
      <c r="A66" t="s">
        <v>162</v>
      </c>
      <c r="B66" t="s">
        <v>160</v>
      </c>
      <c r="C66" t="s">
        <v>161</v>
      </c>
      <c r="D66" t="s">
        <v>170</v>
      </c>
      <c r="G66" t="s">
        <v>162</v>
      </c>
      <c r="H66" t="s">
        <v>160</v>
      </c>
      <c r="I66" t="s">
        <v>161</v>
      </c>
      <c r="J66" t="s">
        <v>170</v>
      </c>
    </row>
    <row r="67" spans="1:17" x14ac:dyDescent="0.25">
      <c r="A67" s="183" t="s">
        <v>163</v>
      </c>
      <c r="B67" s="183">
        <v>195</v>
      </c>
      <c r="C67" s="183">
        <v>236</v>
      </c>
      <c r="D67" s="199">
        <f>C67/B67</f>
        <v>1.2102564102564102</v>
      </c>
      <c r="G67" s="183" t="s">
        <v>163</v>
      </c>
      <c r="H67" s="183">
        <v>182</v>
      </c>
      <c r="I67" s="210">
        <v>232</v>
      </c>
      <c r="J67" s="199">
        <f>I67/H67</f>
        <v>1.2747252747252746</v>
      </c>
      <c r="O67" t="s">
        <v>8</v>
      </c>
    </row>
    <row r="68" spans="1:17" x14ac:dyDescent="0.25">
      <c r="A68" s="198" t="s">
        <v>168</v>
      </c>
      <c r="B68" s="204">
        <v>176</v>
      </c>
      <c r="C68" s="210">
        <v>251</v>
      </c>
      <c r="D68" s="209">
        <f t="shared" ref="D68:D71" si="6">C68/B68</f>
        <v>1.4261363636363635</v>
      </c>
      <c r="G68" s="198" t="s">
        <v>168</v>
      </c>
      <c r="H68">
        <v>178</v>
      </c>
      <c r="I68" s="210">
        <v>232</v>
      </c>
      <c r="J68" s="209">
        <f t="shared" ref="J68:J71" si="7">I68/H68</f>
        <v>1.303370786516854</v>
      </c>
      <c r="O68" t="s">
        <v>147</v>
      </c>
    </row>
    <row r="69" spans="1:17" x14ac:dyDescent="0.25">
      <c r="A69" s="193" t="s">
        <v>164</v>
      </c>
      <c r="B69" s="193">
        <v>195</v>
      </c>
      <c r="C69" s="193">
        <v>213</v>
      </c>
      <c r="D69" s="203">
        <f t="shared" si="6"/>
        <v>1.0923076923076922</v>
      </c>
      <c r="G69" s="203" t="s">
        <v>164</v>
      </c>
      <c r="H69" s="193">
        <v>182</v>
      </c>
      <c r="I69" s="193">
        <v>190</v>
      </c>
      <c r="J69" s="203">
        <f t="shared" si="7"/>
        <v>1.043956043956044</v>
      </c>
      <c r="O69" t="s">
        <v>175</v>
      </c>
    </row>
    <row r="70" spans="1:17" x14ac:dyDescent="0.25">
      <c r="A70" t="s">
        <v>165</v>
      </c>
      <c r="B70" s="204">
        <v>182</v>
      </c>
      <c r="C70" s="198">
        <v>187</v>
      </c>
      <c r="D70" s="200">
        <f t="shared" si="6"/>
        <v>1.0274725274725274</v>
      </c>
      <c r="G70" s="203" t="s">
        <v>165</v>
      </c>
      <c r="H70" s="193">
        <v>182</v>
      </c>
      <c r="I70" s="193">
        <v>190</v>
      </c>
      <c r="J70" s="203">
        <f t="shared" si="7"/>
        <v>1.043956043956044</v>
      </c>
    </row>
    <row r="71" spans="1:17" x14ac:dyDescent="0.25">
      <c r="A71" t="s">
        <v>166</v>
      </c>
      <c r="B71" s="198">
        <v>195</v>
      </c>
      <c r="C71" s="198">
        <v>218</v>
      </c>
      <c r="D71" s="200">
        <f t="shared" si="6"/>
        <v>1.117948717948718</v>
      </c>
      <c r="G71" s="200" t="s">
        <v>166</v>
      </c>
      <c r="H71" s="198">
        <v>182</v>
      </c>
      <c r="I71" s="198">
        <v>192</v>
      </c>
      <c r="J71" s="200">
        <f t="shared" si="7"/>
        <v>1.054945054945055</v>
      </c>
    </row>
    <row r="73" spans="1:17" x14ac:dyDescent="0.25">
      <c r="N73">
        <v>1</v>
      </c>
      <c r="O73" s="217" t="s">
        <v>8</v>
      </c>
      <c r="P73" s="218" t="s">
        <v>147</v>
      </c>
      <c r="Q73" s="216" t="s">
        <v>175</v>
      </c>
    </row>
    <row r="74" spans="1:17" x14ac:dyDescent="0.25">
      <c r="A74" s="315" t="s">
        <v>89</v>
      </c>
      <c r="B74" s="315"/>
      <c r="C74" s="315"/>
      <c r="D74" s="315"/>
      <c r="E74" s="315"/>
      <c r="F74" s="315"/>
      <c r="G74" s="315"/>
      <c r="H74" s="315"/>
      <c r="I74" s="315"/>
      <c r="J74" s="315"/>
      <c r="N74">
        <v>2</v>
      </c>
      <c r="O74" s="217" t="s">
        <v>8</v>
      </c>
      <c r="P74" s="218" t="s">
        <v>8</v>
      </c>
      <c r="Q74" s="216" t="s">
        <v>8</v>
      </c>
    </row>
    <row r="75" spans="1:17" x14ac:dyDescent="0.25">
      <c r="O75" s="214"/>
      <c r="P75" s="215"/>
      <c r="Q75" s="216"/>
    </row>
    <row r="76" spans="1:17" x14ac:dyDescent="0.25">
      <c r="A76" s="264" t="s">
        <v>159</v>
      </c>
      <c r="B76" s="264"/>
      <c r="C76" s="264"/>
      <c r="D76" s="195"/>
      <c r="G76" s="264" t="s">
        <v>169</v>
      </c>
      <c r="H76" s="264"/>
      <c r="I76" s="264"/>
      <c r="O76" s="214"/>
      <c r="P76" s="215"/>
      <c r="Q76" s="216"/>
    </row>
    <row r="77" spans="1:17" x14ac:dyDescent="0.25">
      <c r="A77" t="s">
        <v>162</v>
      </c>
      <c r="B77" t="s">
        <v>160</v>
      </c>
      <c r="C77" t="s">
        <v>161</v>
      </c>
      <c r="D77" t="s">
        <v>170</v>
      </c>
      <c r="G77" t="s">
        <v>162</v>
      </c>
      <c r="H77" t="s">
        <v>160</v>
      </c>
      <c r="I77" t="s">
        <v>161</v>
      </c>
      <c r="J77" t="s">
        <v>170</v>
      </c>
      <c r="N77">
        <v>1</v>
      </c>
      <c r="O77" s="219" t="s">
        <v>8</v>
      </c>
      <c r="P77" s="218" t="s">
        <v>147</v>
      </c>
      <c r="Q77" s="216" t="s">
        <v>175</v>
      </c>
    </row>
    <row r="78" spans="1:17" x14ac:dyDescent="0.25">
      <c r="A78" s="183" t="s">
        <v>163</v>
      </c>
      <c r="B78" s="183">
        <v>337</v>
      </c>
      <c r="C78" s="183">
        <v>406</v>
      </c>
      <c r="D78" s="209">
        <f>C78/B78</f>
        <v>1.2047477744807122</v>
      </c>
      <c r="G78" s="183" t="s">
        <v>163</v>
      </c>
      <c r="H78" s="183">
        <v>335</v>
      </c>
      <c r="I78" s="183">
        <v>359</v>
      </c>
      <c r="J78" s="199">
        <f>I78/H78</f>
        <v>1.0716417910447762</v>
      </c>
      <c r="N78">
        <v>2</v>
      </c>
      <c r="O78" s="219" t="s">
        <v>147</v>
      </c>
      <c r="P78" s="218" t="s">
        <v>147</v>
      </c>
      <c r="Q78" s="216" t="s">
        <v>147</v>
      </c>
    </row>
    <row r="79" spans="1:17" x14ac:dyDescent="0.25">
      <c r="A79" s="198" t="s">
        <v>168</v>
      </c>
      <c r="B79" s="198">
        <v>340</v>
      </c>
      <c r="C79" s="210">
        <v>409</v>
      </c>
      <c r="D79" s="200">
        <f t="shared" ref="D79:D82" si="8">C79/B79</f>
        <v>1.2029411764705882</v>
      </c>
      <c r="G79" s="198" t="s">
        <v>168</v>
      </c>
      <c r="H79" s="198">
        <v>336</v>
      </c>
      <c r="I79" s="210">
        <v>422</v>
      </c>
      <c r="J79" s="209">
        <f t="shared" ref="J79" si="9">I79/H79</f>
        <v>1.2559523809523809</v>
      </c>
      <c r="O79" s="214"/>
      <c r="P79" s="215"/>
      <c r="Q79" s="216"/>
    </row>
    <row r="80" spans="1:17" x14ac:dyDescent="0.25">
      <c r="A80" s="193" t="s">
        <v>164</v>
      </c>
      <c r="B80" s="193">
        <v>346</v>
      </c>
      <c r="C80" s="193">
        <v>355</v>
      </c>
      <c r="D80" s="203">
        <f t="shared" si="8"/>
        <v>1.0260115606936415</v>
      </c>
      <c r="G80" s="203" t="s">
        <v>164</v>
      </c>
      <c r="H80" s="193">
        <v>343</v>
      </c>
      <c r="I80" s="193">
        <v>351</v>
      </c>
      <c r="J80" s="203">
        <f>I80/H80</f>
        <v>1.0233236151603498</v>
      </c>
      <c r="O80" s="214"/>
      <c r="P80" s="215"/>
      <c r="Q80" s="216"/>
    </row>
    <row r="81" spans="1:17" x14ac:dyDescent="0.25">
      <c r="A81" s="198" t="s">
        <v>165</v>
      </c>
      <c r="B81" s="198">
        <v>345</v>
      </c>
      <c r="C81" s="198">
        <v>385</v>
      </c>
      <c r="D81" s="200">
        <f t="shared" si="8"/>
        <v>1.1159420289855073</v>
      </c>
      <c r="G81" s="200" t="s">
        <v>165</v>
      </c>
      <c r="H81" s="198">
        <v>343</v>
      </c>
      <c r="I81" s="198">
        <v>397</v>
      </c>
      <c r="J81" s="200">
        <f>I81/H81</f>
        <v>1.1574344023323615</v>
      </c>
      <c r="N81">
        <v>1</v>
      </c>
      <c r="O81" s="216" t="s">
        <v>8</v>
      </c>
      <c r="P81" s="218" t="s">
        <v>147</v>
      </c>
      <c r="Q81" s="216" t="s">
        <v>175</v>
      </c>
    </row>
    <row r="82" spans="1:17" x14ac:dyDescent="0.25">
      <c r="A82" s="198" t="s">
        <v>166</v>
      </c>
      <c r="B82" s="198">
        <v>348</v>
      </c>
      <c r="C82" s="198">
        <v>407</v>
      </c>
      <c r="D82" s="200">
        <f t="shared" si="8"/>
        <v>1.1695402298850575</v>
      </c>
      <c r="G82" s="200" t="s">
        <v>166</v>
      </c>
      <c r="H82" s="198">
        <v>346</v>
      </c>
      <c r="I82" s="198">
        <v>375</v>
      </c>
      <c r="J82" s="200">
        <f>I82/H82</f>
        <v>1.0838150289017341</v>
      </c>
      <c r="N82">
        <v>2</v>
      </c>
      <c r="O82" s="216" t="s">
        <v>175</v>
      </c>
      <c r="P82" s="218" t="s">
        <v>175</v>
      </c>
      <c r="Q82" s="216" t="s">
        <v>175</v>
      </c>
    </row>
    <row r="87" spans="1:17" x14ac:dyDescent="0.25">
      <c r="A87" s="315" t="s">
        <v>38</v>
      </c>
      <c r="B87" s="315"/>
      <c r="C87" s="315"/>
      <c r="D87" s="315"/>
      <c r="E87" s="315"/>
      <c r="F87" s="315"/>
      <c r="G87" s="315"/>
      <c r="H87" s="315"/>
      <c r="I87" s="315"/>
      <c r="J87" s="315"/>
    </row>
    <row r="89" spans="1:17" x14ac:dyDescent="0.25">
      <c r="A89" s="264" t="s">
        <v>183</v>
      </c>
      <c r="B89" s="264"/>
      <c r="C89" s="264"/>
      <c r="D89" s="264"/>
      <c r="G89" s="264" t="s">
        <v>184</v>
      </c>
      <c r="H89" s="264"/>
      <c r="I89" s="264"/>
      <c r="J89" s="264"/>
      <c r="M89" s="264" t="s">
        <v>185</v>
      </c>
      <c r="N89" s="264"/>
      <c r="O89" s="264"/>
      <c r="P89" s="264"/>
    </row>
    <row r="90" spans="1:17" x14ac:dyDescent="0.25">
      <c r="A90" t="s">
        <v>162</v>
      </c>
      <c r="B90" t="s">
        <v>160</v>
      </c>
      <c r="C90" t="s">
        <v>161</v>
      </c>
      <c r="D90" t="s">
        <v>170</v>
      </c>
      <c r="G90" t="s">
        <v>162</v>
      </c>
      <c r="H90" t="s">
        <v>160</v>
      </c>
      <c r="I90" t="s">
        <v>161</v>
      </c>
      <c r="J90" t="s">
        <v>170</v>
      </c>
      <c r="M90" t="s">
        <v>162</v>
      </c>
      <c r="N90" t="s">
        <v>160</v>
      </c>
      <c r="O90" t="s">
        <v>161</v>
      </c>
      <c r="P90" t="s">
        <v>170</v>
      </c>
    </row>
    <row r="91" spans="1:17" x14ac:dyDescent="0.25">
      <c r="A91" s="183" t="s">
        <v>163</v>
      </c>
      <c r="B91" s="183">
        <v>167</v>
      </c>
      <c r="C91" s="183">
        <v>207</v>
      </c>
      <c r="D91" s="203">
        <f>C91/B91</f>
        <v>1.2395209580838322</v>
      </c>
      <c r="G91" s="183" t="s">
        <v>163</v>
      </c>
      <c r="H91" s="183">
        <v>143</v>
      </c>
      <c r="I91" s="183">
        <v>186</v>
      </c>
      <c r="J91" s="199">
        <f>I91/H91</f>
        <v>1.3006993006993006</v>
      </c>
      <c r="M91" s="183" t="s">
        <v>163</v>
      </c>
      <c r="N91" s="183">
        <v>130</v>
      </c>
      <c r="O91" s="183">
        <v>211</v>
      </c>
      <c r="P91" s="199">
        <f>O91/N91</f>
        <v>1.6230769230769231</v>
      </c>
    </row>
    <row r="92" spans="1:17" x14ac:dyDescent="0.25">
      <c r="A92" s="198" t="s">
        <v>168</v>
      </c>
      <c r="B92" s="198">
        <v>153</v>
      </c>
      <c r="C92" s="198">
        <v>256</v>
      </c>
      <c r="D92" s="200">
        <f t="shared" ref="D92:D95" si="10">C92/B92</f>
        <v>1.673202614379085</v>
      </c>
      <c r="G92" s="198" t="s">
        <v>168</v>
      </c>
      <c r="H92" s="198">
        <v>128</v>
      </c>
      <c r="I92" s="198">
        <v>216</v>
      </c>
      <c r="J92" s="200">
        <f t="shared" ref="J92:J95" si="11">I92/H92</f>
        <v>1.6875</v>
      </c>
      <c r="M92" s="198" t="s">
        <v>168</v>
      </c>
      <c r="N92" s="198">
        <v>114</v>
      </c>
      <c r="O92" s="198">
        <v>239</v>
      </c>
      <c r="P92" s="200">
        <f t="shared" ref="P92:P95" si="12">O92/N92</f>
        <v>2.0964912280701755</v>
      </c>
    </row>
    <row r="93" spans="1:17" x14ac:dyDescent="0.25">
      <c r="A93" s="198" t="s">
        <v>164</v>
      </c>
      <c r="B93" s="198">
        <v>154</v>
      </c>
      <c r="C93" s="198">
        <v>217</v>
      </c>
      <c r="D93" s="200">
        <f t="shared" si="10"/>
        <v>1.4090909090909092</v>
      </c>
      <c r="G93" s="193" t="s">
        <v>164</v>
      </c>
      <c r="H93" s="193">
        <v>129</v>
      </c>
      <c r="I93" s="193">
        <v>163</v>
      </c>
      <c r="J93" s="203">
        <f t="shared" si="11"/>
        <v>1.2635658914728682</v>
      </c>
      <c r="M93" s="198" t="s">
        <v>164</v>
      </c>
      <c r="N93" s="198">
        <v>116</v>
      </c>
      <c r="O93" s="198">
        <v>213</v>
      </c>
      <c r="P93" s="200">
        <f t="shared" si="12"/>
        <v>1.8362068965517242</v>
      </c>
    </row>
    <row r="94" spans="1:17" x14ac:dyDescent="0.25">
      <c r="A94" s="198" t="s">
        <v>165</v>
      </c>
      <c r="B94" s="198">
        <v>156</v>
      </c>
      <c r="C94" s="198">
        <v>216</v>
      </c>
      <c r="D94" s="200">
        <f t="shared" si="10"/>
        <v>1.3846153846153846</v>
      </c>
      <c r="G94" s="198" t="s">
        <v>165</v>
      </c>
      <c r="H94" s="198">
        <v>126</v>
      </c>
      <c r="I94" s="198">
        <v>312</v>
      </c>
      <c r="J94" s="200">
        <f t="shared" si="11"/>
        <v>2.4761904761904763</v>
      </c>
      <c r="M94" s="193" t="s">
        <v>165</v>
      </c>
      <c r="N94" s="193">
        <v>116</v>
      </c>
      <c r="O94" s="193">
        <v>158</v>
      </c>
      <c r="P94" s="203">
        <f t="shared" si="12"/>
        <v>1.3620689655172413</v>
      </c>
    </row>
    <row r="95" spans="1:17" x14ac:dyDescent="0.25">
      <c r="A95" s="198" t="s">
        <v>166</v>
      </c>
      <c r="B95" s="198">
        <v>154</v>
      </c>
      <c r="C95" s="198">
        <v>217</v>
      </c>
      <c r="D95" s="200">
        <f t="shared" si="10"/>
        <v>1.4090909090909092</v>
      </c>
      <c r="G95" s="198" t="s">
        <v>166</v>
      </c>
      <c r="H95" s="198">
        <v>129</v>
      </c>
      <c r="I95" s="198">
        <v>212</v>
      </c>
      <c r="J95" s="200">
        <f t="shared" si="11"/>
        <v>1.6434108527131783</v>
      </c>
      <c r="M95" s="198" t="s">
        <v>166</v>
      </c>
      <c r="N95" s="198">
        <v>115</v>
      </c>
      <c r="O95" s="198">
        <v>227</v>
      </c>
      <c r="P95" s="200">
        <f t="shared" si="12"/>
        <v>1.9739130434782608</v>
      </c>
    </row>
    <row r="99" spans="1:25" ht="15.75" customHeight="1" x14ac:dyDescent="0.25"/>
    <row r="100" spans="1:25" ht="15.75" customHeight="1" x14ac:dyDescent="0.25"/>
    <row r="101" spans="1:25" ht="15.75" customHeight="1" x14ac:dyDescent="0.25">
      <c r="P101" s="264"/>
      <c r="Q101" s="264"/>
      <c r="R101" s="264"/>
      <c r="S101" s="264"/>
      <c r="T101" s="264"/>
      <c r="U101" s="264"/>
      <c r="V101" s="264"/>
      <c r="W101" s="264"/>
      <c r="X101" s="264"/>
      <c r="Y101" s="264"/>
    </row>
    <row r="102" spans="1:25" ht="15.75" customHeight="1" x14ac:dyDescent="0.25">
      <c r="P102" t="s">
        <v>186</v>
      </c>
      <c r="Q102" t="s">
        <v>187</v>
      </c>
      <c r="R102" t="s">
        <v>188</v>
      </c>
    </row>
    <row r="103" spans="1:25" ht="15.75" customHeight="1" x14ac:dyDescent="0.25">
      <c r="N103" s="183" t="s">
        <v>163</v>
      </c>
      <c r="O103">
        <v>1</v>
      </c>
      <c r="P103" s="200">
        <v>1.2395209580838322</v>
      </c>
      <c r="Q103" s="200">
        <v>1.3006993006993006</v>
      </c>
      <c r="R103" s="200">
        <v>1.6230769230769231</v>
      </c>
      <c r="S103" s="198"/>
      <c r="T103" s="200"/>
      <c r="U103" s="198"/>
      <c r="V103" s="200"/>
      <c r="W103" s="198"/>
      <c r="X103" s="200"/>
    </row>
    <row r="104" spans="1:25" ht="15.75" customHeight="1" x14ac:dyDescent="0.25">
      <c r="N104" s="198" t="s">
        <v>168</v>
      </c>
      <c r="O104">
        <v>2</v>
      </c>
      <c r="P104" s="200">
        <v>1.673202614379085</v>
      </c>
      <c r="Q104" s="200">
        <v>1.6875</v>
      </c>
      <c r="R104" s="200">
        <v>2.0964912280701755</v>
      </c>
      <c r="S104" s="198"/>
      <c r="T104" s="200"/>
      <c r="U104" s="198"/>
      <c r="V104" s="200"/>
      <c r="W104" s="198"/>
      <c r="X104" s="200"/>
    </row>
    <row r="105" spans="1:25" ht="15.75" customHeight="1" x14ac:dyDescent="0.25">
      <c r="N105" t="s">
        <v>164</v>
      </c>
      <c r="O105">
        <v>3</v>
      </c>
      <c r="P105" s="200">
        <v>1.4090909090909092</v>
      </c>
      <c r="Q105" s="200">
        <v>1.2635658914728682</v>
      </c>
      <c r="R105" s="200">
        <v>1.8362068965517242</v>
      </c>
      <c r="S105" s="198"/>
      <c r="T105" s="200"/>
      <c r="U105" s="198"/>
      <c r="V105" s="200"/>
      <c r="W105" s="198"/>
      <c r="X105" s="200"/>
    </row>
    <row r="106" spans="1:25" x14ac:dyDescent="0.25">
      <c r="N106" t="s">
        <v>165</v>
      </c>
      <c r="O106">
        <v>4</v>
      </c>
      <c r="P106" s="200">
        <v>1.3846153846153846</v>
      </c>
      <c r="Q106" s="200">
        <v>2.4761904761904763</v>
      </c>
      <c r="R106" s="200">
        <v>1.3620689655172413</v>
      </c>
      <c r="S106" s="198"/>
      <c r="T106" s="200"/>
      <c r="U106" s="198"/>
      <c r="V106" s="200"/>
      <c r="W106" s="198"/>
      <c r="X106" s="200"/>
    </row>
    <row r="107" spans="1:25" x14ac:dyDescent="0.25">
      <c r="N107" s="193" t="s">
        <v>166</v>
      </c>
      <c r="O107">
        <v>5</v>
      </c>
      <c r="P107" s="200">
        <v>1.4090909090909092</v>
      </c>
      <c r="Q107" s="200">
        <v>1.6434108527131783</v>
      </c>
      <c r="R107" s="200">
        <v>1.9739130434782608</v>
      </c>
      <c r="S107" s="198"/>
      <c r="T107" s="200"/>
      <c r="U107" s="198"/>
      <c r="V107" s="200"/>
      <c r="W107" s="198"/>
      <c r="X107" s="200"/>
    </row>
    <row r="112" spans="1:25" x14ac:dyDescent="0.25">
      <c r="A112" s="308" t="s">
        <v>182</v>
      </c>
      <c r="B112" s="308"/>
      <c r="C112" s="308"/>
      <c r="D112" s="308"/>
      <c r="E112" s="308"/>
      <c r="F112" s="308"/>
      <c r="G112" s="308"/>
      <c r="H112" s="308"/>
      <c r="I112" s="308"/>
      <c r="J112" s="308"/>
      <c r="K112" s="308"/>
      <c r="L112" s="308"/>
      <c r="M112" s="308"/>
      <c r="N112" s="308"/>
    </row>
    <row r="114" spans="1:10" x14ac:dyDescent="0.25">
      <c r="A114" s="315" t="s">
        <v>23</v>
      </c>
      <c r="B114" s="315"/>
      <c r="C114" s="315"/>
      <c r="D114" s="315"/>
      <c r="E114" s="315"/>
      <c r="F114" s="315"/>
      <c r="G114" s="315"/>
      <c r="H114" s="315"/>
      <c r="I114" s="315"/>
      <c r="J114" s="315"/>
    </row>
    <row r="115" spans="1:10" x14ac:dyDescent="0.25">
      <c r="A115" s="264" t="s">
        <v>159</v>
      </c>
      <c r="B115" s="264"/>
      <c r="C115" s="264"/>
      <c r="D115" s="264"/>
    </row>
    <row r="116" spans="1:10" x14ac:dyDescent="0.25">
      <c r="A116" t="s">
        <v>162</v>
      </c>
      <c r="B116" t="s">
        <v>160</v>
      </c>
      <c r="C116" t="s">
        <v>161</v>
      </c>
      <c r="D116" t="s">
        <v>170</v>
      </c>
    </row>
    <row r="117" spans="1:10" x14ac:dyDescent="0.25">
      <c r="A117" s="198" t="s">
        <v>178</v>
      </c>
      <c r="B117" s="198">
        <v>60</v>
      </c>
      <c r="C117" s="198">
        <v>81</v>
      </c>
      <c r="D117" s="200">
        <f>C117/B117</f>
        <v>1.35</v>
      </c>
    </row>
    <row r="118" spans="1:10" x14ac:dyDescent="0.25">
      <c r="A118" s="198" t="s">
        <v>179</v>
      </c>
      <c r="B118" s="198">
        <v>60</v>
      </c>
      <c r="C118" s="198">
        <v>80</v>
      </c>
      <c r="D118" s="200">
        <f t="shared" ref="D118:D120" si="13">C118/B118</f>
        <v>1.3333333333333333</v>
      </c>
    </row>
    <row r="119" spans="1:10" x14ac:dyDescent="0.25">
      <c r="A119" s="198" t="s">
        <v>181</v>
      </c>
      <c r="B119" s="198">
        <v>60</v>
      </c>
      <c r="C119" s="198">
        <v>89</v>
      </c>
      <c r="D119" s="200">
        <f t="shared" si="13"/>
        <v>1.4833333333333334</v>
      </c>
    </row>
    <row r="120" spans="1:10" x14ac:dyDescent="0.25">
      <c r="A120" s="198" t="s">
        <v>180</v>
      </c>
      <c r="B120" s="198">
        <v>60</v>
      </c>
      <c r="C120" s="198">
        <v>68</v>
      </c>
      <c r="D120" s="200">
        <f t="shared" si="13"/>
        <v>1.1333333333333333</v>
      </c>
    </row>
    <row r="121" spans="1:10" x14ac:dyDescent="0.25">
      <c r="A121" s="198"/>
      <c r="B121" s="198"/>
      <c r="C121" s="198"/>
      <c r="D121" s="200"/>
    </row>
    <row r="122" spans="1:10" x14ac:dyDescent="0.25">
      <c r="A122" s="315" t="s">
        <v>36</v>
      </c>
      <c r="B122" s="315"/>
      <c r="C122" s="315"/>
      <c r="D122" s="315"/>
      <c r="E122" s="315"/>
      <c r="F122" s="315"/>
      <c r="G122" s="315"/>
      <c r="H122" s="315"/>
      <c r="I122" s="315"/>
      <c r="J122" s="315"/>
    </row>
    <row r="123" spans="1:10" x14ac:dyDescent="0.25">
      <c r="A123" s="264" t="s">
        <v>159</v>
      </c>
      <c r="B123" s="264"/>
      <c r="C123" s="264"/>
      <c r="D123" s="264"/>
    </row>
    <row r="124" spans="1:10" x14ac:dyDescent="0.25">
      <c r="A124" t="s">
        <v>162</v>
      </c>
      <c r="B124" t="s">
        <v>160</v>
      </c>
      <c r="C124" t="s">
        <v>161</v>
      </c>
      <c r="D124" t="s">
        <v>170</v>
      </c>
    </row>
    <row r="125" spans="1:10" x14ac:dyDescent="0.25">
      <c r="A125" s="198" t="s">
        <v>178</v>
      </c>
      <c r="B125" s="198">
        <v>92</v>
      </c>
      <c r="C125" s="198">
        <v>129</v>
      </c>
      <c r="D125" s="200">
        <f>C125/B125</f>
        <v>1.4021739130434783</v>
      </c>
    </row>
    <row r="126" spans="1:10" x14ac:dyDescent="0.25">
      <c r="A126" s="198" t="s">
        <v>179</v>
      </c>
      <c r="B126" s="198">
        <v>92</v>
      </c>
      <c r="C126" s="198">
        <v>135</v>
      </c>
      <c r="D126" s="200">
        <f t="shared" ref="D126:D128" si="14">C126/B126</f>
        <v>1.4673913043478262</v>
      </c>
    </row>
    <row r="127" spans="1:10" x14ac:dyDescent="0.25">
      <c r="A127" s="198" t="s">
        <v>181</v>
      </c>
      <c r="B127" s="198">
        <v>92</v>
      </c>
      <c r="C127" s="198">
        <v>122</v>
      </c>
      <c r="D127" s="200">
        <f t="shared" si="14"/>
        <v>1.326086956521739</v>
      </c>
    </row>
    <row r="128" spans="1:10" x14ac:dyDescent="0.25">
      <c r="A128" s="198" t="s">
        <v>180</v>
      </c>
      <c r="B128" s="198">
        <v>92</v>
      </c>
      <c r="C128" s="198">
        <v>119</v>
      </c>
      <c r="D128" s="200">
        <f t="shared" si="14"/>
        <v>1.2934782608695652</v>
      </c>
    </row>
    <row r="131" spans="1:26" x14ac:dyDescent="0.25">
      <c r="A131" s="315" t="s">
        <v>88</v>
      </c>
      <c r="B131" s="315"/>
      <c r="C131" s="315"/>
      <c r="D131" s="315"/>
      <c r="E131" s="315"/>
      <c r="F131" s="315"/>
      <c r="G131" s="315"/>
      <c r="H131" s="315"/>
      <c r="I131" s="315"/>
      <c r="J131" s="315"/>
    </row>
    <row r="132" spans="1:26" x14ac:dyDescent="0.25">
      <c r="A132" s="264" t="s">
        <v>159</v>
      </c>
      <c r="B132" s="264"/>
      <c r="C132" s="264"/>
      <c r="D132" s="264"/>
    </row>
    <row r="133" spans="1:26" x14ac:dyDescent="0.25">
      <c r="A133" t="s">
        <v>162</v>
      </c>
      <c r="B133" t="s">
        <v>160</v>
      </c>
      <c r="C133" t="s">
        <v>161</v>
      </c>
      <c r="D133" t="s">
        <v>170</v>
      </c>
    </row>
    <row r="134" spans="1:26" x14ac:dyDescent="0.25">
      <c r="A134" s="198" t="s">
        <v>178</v>
      </c>
      <c r="B134" s="198">
        <v>137</v>
      </c>
      <c r="C134" s="198">
        <v>196</v>
      </c>
      <c r="D134" s="200">
        <f>C134/B134</f>
        <v>1.4306569343065694</v>
      </c>
    </row>
    <row r="135" spans="1:26" x14ac:dyDescent="0.25">
      <c r="A135" s="198" t="s">
        <v>179</v>
      </c>
      <c r="B135" s="198">
        <v>135</v>
      </c>
      <c r="C135" s="198">
        <v>223</v>
      </c>
      <c r="D135" s="200">
        <f t="shared" ref="D135:D137" si="15">C135/B135</f>
        <v>1.6518518518518519</v>
      </c>
    </row>
    <row r="136" spans="1:26" x14ac:dyDescent="0.25">
      <c r="A136" s="198" t="s">
        <v>181</v>
      </c>
      <c r="B136" s="198">
        <v>135</v>
      </c>
      <c r="C136" s="198">
        <v>187</v>
      </c>
      <c r="D136" s="200">
        <f t="shared" si="15"/>
        <v>1.3851851851851851</v>
      </c>
    </row>
    <row r="137" spans="1:26" x14ac:dyDescent="0.25">
      <c r="A137" s="198" t="s">
        <v>180</v>
      </c>
      <c r="B137" s="198">
        <v>137</v>
      </c>
      <c r="C137" s="198">
        <v>202</v>
      </c>
      <c r="D137" s="200">
        <f t="shared" si="15"/>
        <v>1.4744525547445255</v>
      </c>
    </row>
    <row r="140" spans="1:26" x14ac:dyDescent="0.25">
      <c r="Q140" s="264"/>
      <c r="R140" s="264"/>
      <c r="S140" s="264"/>
      <c r="T140" s="264"/>
      <c r="U140" s="264"/>
      <c r="V140" s="264"/>
      <c r="W140" s="264"/>
      <c r="X140" s="264"/>
      <c r="Y140" s="264"/>
      <c r="Z140" s="264"/>
    </row>
    <row r="141" spans="1:26" x14ac:dyDescent="0.25">
      <c r="A141" s="315" t="s">
        <v>38</v>
      </c>
      <c r="B141" s="315"/>
      <c r="C141" s="315"/>
      <c r="D141" s="315"/>
      <c r="E141" s="315"/>
      <c r="F141" s="315"/>
      <c r="G141" s="315"/>
      <c r="H141" s="315"/>
      <c r="I141" s="315"/>
      <c r="J141" s="315"/>
      <c r="Q141" t="s">
        <v>40</v>
      </c>
      <c r="R141" t="s">
        <v>41</v>
      </c>
      <c r="S141" t="s">
        <v>91</v>
      </c>
      <c r="T141" t="s">
        <v>42</v>
      </c>
      <c r="U141" t="s">
        <v>92</v>
      </c>
    </row>
    <row r="142" spans="1:26" x14ac:dyDescent="0.25">
      <c r="A142" s="264" t="s">
        <v>159</v>
      </c>
      <c r="B142" s="264"/>
      <c r="C142" s="264"/>
      <c r="D142" s="264"/>
      <c r="O142" s="183" t="s">
        <v>163</v>
      </c>
      <c r="P142" s="183" t="s">
        <v>193</v>
      </c>
      <c r="Q142" s="199">
        <v>1.65</v>
      </c>
      <c r="R142" s="199">
        <v>1.4105263157894736</v>
      </c>
      <c r="S142" s="199">
        <v>1.2061068702290076</v>
      </c>
      <c r="T142" s="199">
        <v>1.2102564102564102</v>
      </c>
      <c r="U142" s="199">
        <v>1.2047477744807122</v>
      </c>
      <c r="V142" s="198"/>
      <c r="W142" s="200"/>
      <c r="X142" s="198"/>
      <c r="Y142" s="200"/>
    </row>
    <row r="143" spans="1:26" x14ac:dyDescent="0.25">
      <c r="A143" t="s">
        <v>162</v>
      </c>
      <c r="B143" t="s">
        <v>160</v>
      </c>
      <c r="C143" t="s">
        <v>161</v>
      </c>
      <c r="D143" t="s">
        <v>170</v>
      </c>
      <c r="O143" s="198"/>
      <c r="P143" s="193" t="s">
        <v>194</v>
      </c>
      <c r="Q143" s="203">
        <v>1.1333333333333333</v>
      </c>
      <c r="R143" s="203">
        <v>1.25</v>
      </c>
      <c r="S143" s="203">
        <v>1.1386861313868613</v>
      </c>
      <c r="T143" s="203">
        <v>1.0274725274725274</v>
      </c>
      <c r="U143" s="203">
        <v>1.0260115606936415</v>
      </c>
      <c r="V143" s="198"/>
      <c r="W143" s="200"/>
      <c r="X143" s="198"/>
      <c r="Y143" s="200"/>
    </row>
    <row r="144" spans="1:26" x14ac:dyDescent="0.25">
      <c r="A144" s="198" t="s">
        <v>178</v>
      </c>
      <c r="B144" s="198">
        <v>179</v>
      </c>
      <c r="C144" s="198">
        <v>299</v>
      </c>
      <c r="D144" s="200">
        <f>C144/B144</f>
        <v>1.6703910614525139</v>
      </c>
      <c r="P144" t="s">
        <v>189</v>
      </c>
      <c r="Q144" s="200">
        <v>1.35</v>
      </c>
      <c r="R144" s="200">
        <v>1.4021739130434783</v>
      </c>
      <c r="S144" s="200">
        <v>1.4306569343065694</v>
      </c>
      <c r="T144" s="200">
        <v>1.6703910614525139</v>
      </c>
      <c r="U144" s="200">
        <v>1.6568914956011731</v>
      </c>
      <c r="V144" s="198"/>
      <c r="W144" s="200"/>
      <c r="X144" s="198"/>
      <c r="Y144" s="200"/>
    </row>
    <row r="145" spans="1:25" x14ac:dyDescent="0.25">
      <c r="A145" s="198" t="s">
        <v>179</v>
      </c>
      <c r="B145" s="198">
        <v>181</v>
      </c>
      <c r="C145" s="198">
        <v>261</v>
      </c>
      <c r="D145" s="200">
        <f t="shared" ref="D145:D147" si="16">C145/B145</f>
        <v>1.4419889502762431</v>
      </c>
      <c r="P145" t="s">
        <v>190</v>
      </c>
      <c r="Q145" s="200">
        <v>1.3333333333333333</v>
      </c>
      <c r="R145" s="200">
        <v>1.4673913043478262</v>
      </c>
      <c r="S145" s="200">
        <v>1.6518518518518519</v>
      </c>
      <c r="T145" s="200">
        <v>1.4419889502762431</v>
      </c>
      <c r="U145" s="200">
        <v>1.5438596491228069</v>
      </c>
      <c r="V145" s="198"/>
      <c r="W145" s="200"/>
      <c r="X145" s="198"/>
      <c r="Y145" s="200"/>
    </row>
    <row r="146" spans="1:25" x14ac:dyDescent="0.25">
      <c r="A146" s="198" t="s">
        <v>181</v>
      </c>
      <c r="B146" s="198">
        <v>179</v>
      </c>
      <c r="C146" s="198">
        <v>258</v>
      </c>
      <c r="D146" s="200">
        <f t="shared" si="16"/>
        <v>1.441340782122905</v>
      </c>
      <c r="O146" s="193"/>
      <c r="P146" t="s">
        <v>191</v>
      </c>
      <c r="Q146" s="200">
        <v>1.4833333333333334</v>
      </c>
      <c r="R146" s="200">
        <v>1.326086956521739</v>
      </c>
      <c r="S146" s="200">
        <v>1.3851851851851851</v>
      </c>
      <c r="T146" s="200">
        <v>1.441340782122905</v>
      </c>
      <c r="U146" s="200">
        <v>1.4897360703812317</v>
      </c>
      <c r="V146" s="198"/>
      <c r="W146" s="200"/>
      <c r="X146" s="198"/>
      <c r="Y146" s="200"/>
    </row>
    <row r="147" spans="1:25" x14ac:dyDescent="0.25">
      <c r="A147" s="198" t="s">
        <v>180</v>
      </c>
      <c r="B147" s="198">
        <v>179</v>
      </c>
      <c r="C147" s="198">
        <v>229</v>
      </c>
      <c r="D147" s="200">
        <f t="shared" si="16"/>
        <v>1.2793296089385475</v>
      </c>
      <c r="P147" t="s">
        <v>192</v>
      </c>
      <c r="Q147" s="200">
        <v>1.1333333333333333</v>
      </c>
      <c r="R147" s="200">
        <v>1.2934782608695652</v>
      </c>
      <c r="S147" s="200">
        <v>1.4744525547445255</v>
      </c>
      <c r="T147" s="200">
        <v>1.2793296089385475</v>
      </c>
      <c r="U147" s="200">
        <v>1.536231884057971</v>
      </c>
    </row>
    <row r="150" spans="1:25" x14ac:dyDescent="0.25">
      <c r="A150" s="315" t="s">
        <v>89</v>
      </c>
      <c r="B150" s="315"/>
      <c r="C150" s="315"/>
      <c r="D150" s="315"/>
      <c r="E150" s="315"/>
      <c r="F150" s="315"/>
      <c r="G150" s="315"/>
      <c r="H150" s="315"/>
      <c r="I150" s="315"/>
      <c r="J150" s="315"/>
    </row>
    <row r="151" spans="1:25" x14ac:dyDescent="0.25">
      <c r="A151" s="264" t="s">
        <v>159</v>
      </c>
      <c r="B151" s="264"/>
      <c r="C151" s="264"/>
      <c r="D151" s="264"/>
    </row>
    <row r="152" spans="1:25" x14ac:dyDescent="0.25">
      <c r="A152" t="s">
        <v>162</v>
      </c>
      <c r="B152" t="s">
        <v>160</v>
      </c>
      <c r="C152" t="s">
        <v>161</v>
      </c>
      <c r="D152" t="s">
        <v>170</v>
      </c>
    </row>
    <row r="153" spans="1:25" x14ac:dyDescent="0.25">
      <c r="A153" s="198" t="s">
        <v>178</v>
      </c>
      <c r="B153" s="198">
        <v>341</v>
      </c>
      <c r="C153" s="198">
        <v>565</v>
      </c>
      <c r="D153" s="200">
        <f>C153/B153</f>
        <v>1.6568914956011731</v>
      </c>
    </row>
    <row r="154" spans="1:25" x14ac:dyDescent="0.25">
      <c r="A154" s="198" t="s">
        <v>179</v>
      </c>
      <c r="B154" s="198">
        <v>342</v>
      </c>
      <c r="C154" s="198">
        <v>528</v>
      </c>
      <c r="D154" s="200">
        <f t="shared" ref="D154:D156" si="17">C154/B154</f>
        <v>1.5438596491228069</v>
      </c>
    </row>
    <row r="155" spans="1:25" x14ac:dyDescent="0.25">
      <c r="A155" s="198" t="s">
        <v>181</v>
      </c>
      <c r="B155" s="198">
        <v>341</v>
      </c>
      <c r="C155" s="198">
        <v>508</v>
      </c>
      <c r="D155" s="200">
        <f t="shared" si="17"/>
        <v>1.4897360703812317</v>
      </c>
    </row>
    <row r="156" spans="1:25" x14ac:dyDescent="0.25">
      <c r="A156" s="198" t="s">
        <v>180</v>
      </c>
      <c r="B156" s="198">
        <v>345</v>
      </c>
      <c r="C156" s="198">
        <v>530</v>
      </c>
      <c r="D156" s="200">
        <f t="shared" si="17"/>
        <v>1.536231884057971</v>
      </c>
    </row>
  </sheetData>
  <mergeCells count="48">
    <mergeCell ref="R101:S101"/>
    <mergeCell ref="T101:U101"/>
    <mergeCell ref="V101:W101"/>
    <mergeCell ref="X101:Y101"/>
    <mergeCell ref="Q140:R140"/>
    <mergeCell ref="S140:T140"/>
    <mergeCell ref="U140:V140"/>
    <mergeCell ref="W140:X140"/>
    <mergeCell ref="Y140:Z140"/>
    <mergeCell ref="A151:D151"/>
    <mergeCell ref="A112:N112"/>
    <mergeCell ref="A87:J87"/>
    <mergeCell ref="A89:D89"/>
    <mergeCell ref="G89:J89"/>
    <mergeCell ref="M89:P89"/>
    <mergeCell ref="A131:J131"/>
    <mergeCell ref="A132:D132"/>
    <mergeCell ref="A141:J141"/>
    <mergeCell ref="A142:D142"/>
    <mergeCell ref="A150:J150"/>
    <mergeCell ref="A114:J114"/>
    <mergeCell ref="P101:Q101"/>
    <mergeCell ref="A115:D115"/>
    <mergeCell ref="A122:J122"/>
    <mergeCell ref="A123:D123"/>
    <mergeCell ref="A2:C2"/>
    <mergeCell ref="A10:C10"/>
    <mergeCell ref="A19:C19"/>
    <mergeCell ref="A33:C33"/>
    <mergeCell ref="G33:I33"/>
    <mergeCell ref="A31:J31"/>
    <mergeCell ref="A41:J41"/>
    <mergeCell ref="A43:C43"/>
    <mergeCell ref="G43:I43"/>
    <mergeCell ref="A52:J52"/>
    <mergeCell ref="A54:C54"/>
    <mergeCell ref="G54:I54"/>
    <mergeCell ref="A63:J63"/>
    <mergeCell ref="G65:I65"/>
    <mergeCell ref="A74:J74"/>
    <mergeCell ref="A76:C76"/>
    <mergeCell ref="G76:I76"/>
    <mergeCell ref="A65:D65"/>
    <mergeCell ref="P43:Q43"/>
    <mergeCell ref="R43:S43"/>
    <mergeCell ref="T43:U43"/>
    <mergeCell ref="V43:W43"/>
    <mergeCell ref="X43:Y43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04FDE5-805B-4FC5-A1D9-8F9E6186E313}">
  <dimension ref="A1:AH75"/>
  <sheetViews>
    <sheetView topLeftCell="A49" workbookViewId="0">
      <selection activeCell="F62" sqref="F62"/>
    </sheetView>
  </sheetViews>
  <sheetFormatPr defaultRowHeight="15" x14ac:dyDescent="0.25"/>
  <cols>
    <col min="1" max="1" width="21.42578125" bestFit="1" customWidth="1"/>
    <col min="2" max="2" width="14.85546875" bestFit="1" customWidth="1"/>
    <col min="3" max="3" width="20" bestFit="1" customWidth="1"/>
    <col min="4" max="4" width="16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3" width="21.42578125" bestFit="1" customWidth="1"/>
    <col min="14" max="14" width="14.85546875" bestFit="1" customWidth="1"/>
    <col min="15" max="15" width="20" bestFit="1" customWidth="1"/>
    <col min="16" max="16" width="16" bestFit="1" customWidth="1"/>
    <col min="19" max="19" width="21.42578125" bestFit="1" customWidth="1"/>
    <col min="20" max="20" width="14.85546875" bestFit="1" customWidth="1"/>
    <col min="21" max="21" width="20" bestFit="1" customWidth="1"/>
    <col min="22" max="22" width="16" bestFit="1" customWidth="1"/>
    <col min="25" max="25" width="21.42578125" bestFit="1" customWidth="1"/>
    <col min="28" max="28" width="21.42578125" bestFit="1" customWidth="1"/>
    <col min="29" max="29" width="12.5703125" bestFit="1" customWidth="1"/>
    <col min="30" max="30" width="12.42578125" bestFit="1" customWidth="1"/>
    <col min="33" max="33" width="21.42578125" bestFit="1" customWidth="1"/>
    <col min="34" max="34" width="11.140625" bestFit="1" customWidth="1"/>
  </cols>
  <sheetData>
    <row r="1" spans="1:34" x14ac:dyDescent="0.25">
      <c r="A1" s="315" t="s">
        <v>23</v>
      </c>
      <c r="B1" s="315"/>
      <c r="C1" s="315"/>
      <c r="D1" s="315"/>
      <c r="E1" s="315"/>
      <c r="F1" s="315"/>
      <c r="G1" s="315"/>
      <c r="H1" s="315"/>
      <c r="I1" s="315"/>
      <c r="J1" s="315"/>
      <c r="K1" s="315"/>
      <c r="L1" s="315"/>
      <c r="M1" s="315"/>
      <c r="N1" s="315"/>
      <c r="O1" s="315"/>
      <c r="P1" s="315"/>
      <c r="Q1" s="315"/>
      <c r="R1" s="315"/>
      <c r="S1" s="315"/>
      <c r="T1" s="315"/>
      <c r="U1" s="315"/>
      <c r="V1" s="315"/>
      <c r="W1" s="315"/>
      <c r="X1" s="315"/>
      <c r="Y1" s="315"/>
      <c r="Z1" s="315"/>
    </row>
    <row r="3" spans="1:34" x14ac:dyDescent="0.25">
      <c r="A3" s="238" t="s">
        <v>231</v>
      </c>
      <c r="B3" s="238">
        <v>1</v>
      </c>
      <c r="C3" s="238" t="s">
        <v>28</v>
      </c>
      <c r="D3" s="220">
        <v>0</v>
      </c>
      <c r="E3" t="s">
        <v>174</v>
      </c>
      <c r="G3" s="238" t="s">
        <v>231</v>
      </c>
      <c r="H3" s="238">
        <v>2</v>
      </c>
      <c r="I3" s="238" t="s">
        <v>28</v>
      </c>
      <c r="J3" s="241">
        <v>0</v>
      </c>
      <c r="M3" s="238" t="s">
        <v>231</v>
      </c>
      <c r="N3" s="238">
        <v>3</v>
      </c>
      <c r="O3" s="238" t="s">
        <v>28</v>
      </c>
      <c r="P3" s="241">
        <v>0</v>
      </c>
      <c r="S3" s="238" t="s">
        <v>231</v>
      </c>
      <c r="T3" s="238">
        <v>4</v>
      </c>
      <c r="U3" s="238" t="s">
        <v>28</v>
      </c>
      <c r="V3" s="241">
        <v>0</v>
      </c>
    </row>
    <row r="4" spans="1:34" x14ac:dyDescent="0.25">
      <c r="A4" t="s">
        <v>162</v>
      </c>
      <c r="B4" t="s">
        <v>160</v>
      </c>
      <c r="C4" t="s">
        <v>161</v>
      </c>
      <c r="D4" t="s">
        <v>170</v>
      </c>
      <c r="E4">
        <v>72</v>
      </c>
      <c r="G4" t="s">
        <v>162</v>
      </c>
      <c r="H4" t="s">
        <v>160</v>
      </c>
      <c r="I4" t="s">
        <v>161</v>
      </c>
      <c r="J4" t="s">
        <v>170</v>
      </c>
      <c r="M4" t="s">
        <v>162</v>
      </c>
      <c r="N4" t="s">
        <v>160</v>
      </c>
      <c r="O4" t="s">
        <v>161</v>
      </c>
      <c r="P4" t="s">
        <v>170</v>
      </c>
      <c r="S4" t="s">
        <v>162</v>
      </c>
      <c r="T4" t="s">
        <v>160</v>
      </c>
      <c r="U4" t="s">
        <v>161</v>
      </c>
      <c r="V4" t="s">
        <v>170</v>
      </c>
      <c r="Y4" t="s">
        <v>162</v>
      </c>
      <c r="Z4" t="s">
        <v>199</v>
      </c>
      <c r="AB4" s="238"/>
      <c r="AC4" s="238" t="s">
        <v>215</v>
      </c>
      <c r="AD4" t="s">
        <v>216</v>
      </c>
    </row>
    <row r="5" spans="1:34" x14ac:dyDescent="0.25">
      <c r="A5" s="183" t="s">
        <v>163</v>
      </c>
      <c r="B5" s="183">
        <v>60</v>
      </c>
      <c r="C5" s="210">
        <v>99</v>
      </c>
      <c r="D5" s="209">
        <f>C5/B5</f>
        <v>1.65</v>
      </c>
      <c r="G5" s="183" t="s">
        <v>163</v>
      </c>
      <c r="H5" s="183">
        <v>59</v>
      </c>
      <c r="I5" s="210">
        <v>110</v>
      </c>
      <c r="J5" s="209">
        <f>I5/H5</f>
        <v>1.8644067796610169</v>
      </c>
      <c r="M5" s="198" t="s">
        <v>163</v>
      </c>
      <c r="N5" s="198">
        <v>59</v>
      </c>
      <c r="O5" s="198">
        <v>86</v>
      </c>
      <c r="P5" s="200">
        <f>O5/N5</f>
        <v>1.4576271186440677</v>
      </c>
      <c r="S5" s="198" t="s">
        <v>163</v>
      </c>
      <c r="T5" s="198">
        <v>59</v>
      </c>
      <c r="U5" s="198">
        <v>96</v>
      </c>
      <c r="V5" s="200">
        <f>U5/T5</f>
        <v>1.6271186440677967</v>
      </c>
      <c r="Y5" s="198" t="s">
        <v>163</v>
      </c>
      <c r="Z5" s="201">
        <f>AVERAGE(D5,J5,P5,V5)</f>
        <v>1.6497881355932202</v>
      </c>
      <c r="AB5" t="s">
        <v>162</v>
      </c>
      <c r="AC5" t="s">
        <v>199</v>
      </c>
      <c r="AD5" t="s">
        <v>199</v>
      </c>
      <c r="AG5" t="s">
        <v>162</v>
      </c>
      <c r="AH5" t="s">
        <v>280</v>
      </c>
    </row>
    <row r="6" spans="1:34" x14ac:dyDescent="0.25">
      <c r="A6" s="198" t="s">
        <v>168</v>
      </c>
      <c r="B6">
        <v>60</v>
      </c>
      <c r="C6">
        <v>77</v>
      </c>
      <c r="D6" s="200">
        <f t="shared" ref="D6:D9" si="0">C6/B6</f>
        <v>1.2833333333333334</v>
      </c>
      <c r="G6" s="198" t="s">
        <v>168</v>
      </c>
      <c r="H6">
        <v>60</v>
      </c>
      <c r="I6">
        <v>78</v>
      </c>
      <c r="J6" s="201">
        <f t="shared" ref="J6:J9" si="1">I6/H6</f>
        <v>1.3</v>
      </c>
      <c r="M6" s="198" t="s">
        <v>168</v>
      </c>
      <c r="N6" s="198">
        <v>59</v>
      </c>
      <c r="O6" s="198">
        <v>79</v>
      </c>
      <c r="P6" s="200">
        <f t="shared" ref="P6:P9" si="2">O6/N6</f>
        <v>1.3389830508474576</v>
      </c>
      <c r="S6" s="198" t="s">
        <v>168</v>
      </c>
      <c r="T6" s="198">
        <v>60</v>
      </c>
      <c r="U6" s="198">
        <v>78</v>
      </c>
      <c r="V6" s="200">
        <f t="shared" ref="V6:V9" si="3">U6/T6</f>
        <v>1.3</v>
      </c>
      <c r="Y6" s="198" t="s">
        <v>168</v>
      </c>
      <c r="Z6" s="201">
        <f>AVERAGE(D6,J6,P6,V6)</f>
        <v>1.3055790960451978</v>
      </c>
      <c r="AB6" s="198" t="s">
        <v>163</v>
      </c>
      <c r="AC6" s="201">
        <f>AVERAGE(D5,J5)</f>
        <v>1.7572033898305084</v>
      </c>
      <c r="AD6" s="199">
        <f>AVERAGE(P5,V5)</f>
        <v>1.5423728813559321</v>
      </c>
      <c r="AG6" s="198" t="s">
        <v>163</v>
      </c>
      <c r="AH6">
        <f>AVERAGE(B5,H5,N5,T5)</f>
        <v>59.25</v>
      </c>
    </row>
    <row r="7" spans="1:34" x14ac:dyDescent="0.25">
      <c r="A7" t="s">
        <v>164</v>
      </c>
      <c r="B7" s="198">
        <v>60</v>
      </c>
      <c r="C7">
        <v>73</v>
      </c>
      <c r="D7" s="200">
        <f t="shared" si="0"/>
        <v>1.2166666666666666</v>
      </c>
      <c r="G7" t="s">
        <v>164</v>
      </c>
      <c r="H7" s="198">
        <v>60</v>
      </c>
      <c r="I7">
        <v>70</v>
      </c>
      <c r="J7" s="201">
        <f t="shared" si="1"/>
        <v>1.1666666666666667</v>
      </c>
      <c r="M7" s="198" t="s">
        <v>164</v>
      </c>
      <c r="N7" s="198">
        <v>60</v>
      </c>
      <c r="O7" s="198">
        <v>67</v>
      </c>
      <c r="P7" s="200">
        <f t="shared" si="2"/>
        <v>1.1166666666666667</v>
      </c>
      <c r="S7" s="203" t="s">
        <v>164</v>
      </c>
      <c r="T7" s="205">
        <v>58</v>
      </c>
      <c r="U7" s="205">
        <v>61</v>
      </c>
      <c r="V7" s="203">
        <f t="shared" si="3"/>
        <v>1.0517241379310345</v>
      </c>
      <c r="Y7" s="200" t="s">
        <v>164</v>
      </c>
      <c r="Z7" s="201">
        <f>AVERAGE(D7,J7,P7,V7)</f>
        <v>1.1379310344827587</v>
      </c>
      <c r="AB7" s="198" t="s">
        <v>168</v>
      </c>
      <c r="AC7" s="199">
        <f t="shared" ref="AC7:AC10" si="4">AVERAGE(D6,J6)</f>
        <v>1.2916666666666667</v>
      </c>
      <c r="AD7" s="201">
        <f t="shared" ref="AD7:AD10" si="5">AVERAGE(P6,V6)</f>
        <v>1.3194915254237287</v>
      </c>
      <c r="AG7" s="198" t="s">
        <v>168</v>
      </c>
      <c r="AH7">
        <f t="shared" ref="AH7:AH10" si="6">AVERAGE(B6,H6,N6,T6)</f>
        <v>59.75</v>
      </c>
    </row>
    <row r="8" spans="1:34" x14ac:dyDescent="0.25">
      <c r="A8" t="s">
        <v>165</v>
      </c>
      <c r="B8" s="198">
        <v>60</v>
      </c>
      <c r="C8">
        <v>73</v>
      </c>
      <c r="D8" s="200">
        <f t="shared" si="0"/>
        <v>1.2166666666666666</v>
      </c>
      <c r="G8" t="s">
        <v>165</v>
      </c>
      <c r="H8" s="198">
        <v>60</v>
      </c>
      <c r="I8">
        <v>71</v>
      </c>
      <c r="J8" s="201">
        <f t="shared" si="1"/>
        <v>1.1833333333333333</v>
      </c>
      <c r="M8" s="198" t="s">
        <v>165</v>
      </c>
      <c r="N8" s="198">
        <v>60</v>
      </c>
      <c r="O8" s="198">
        <v>73</v>
      </c>
      <c r="P8" s="200">
        <f t="shared" si="2"/>
        <v>1.2166666666666666</v>
      </c>
      <c r="S8" s="198" t="s">
        <v>165</v>
      </c>
      <c r="T8" s="198">
        <v>60</v>
      </c>
      <c r="U8" s="198">
        <v>76</v>
      </c>
      <c r="V8" s="200">
        <f t="shared" si="3"/>
        <v>1.2666666666666666</v>
      </c>
      <c r="Y8" s="198" t="s">
        <v>165</v>
      </c>
      <c r="Z8" s="201">
        <f>AVERAGE(D8,J8,P8,V8)</f>
        <v>1.2208333333333332</v>
      </c>
      <c r="AB8" s="200" t="s">
        <v>164</v>
      </c>
      <c r="AC8" s="201">
        <f t="shared" si="4"/>
        <v>1.1916666666666667</v>
      </c>
      <c r="AD8" s="199">
        <f t="shared" si="5"/>
        <v>1.0841954022988505</v>
      </c>
      <c r="AG8" s="200" t="s">
        <v>164</v>
      </c>
      <c r="AH8">
        <f t="shared" si="6"/>
        <v>59.5</v>
      </c>
    </row>
    <row r="9" spans="1:34" x14ac:dyDescent="0.25">
      <c r="A9" s="193" t="s">
        <v>166</v>
      </c>
      <c r="B9" s="193">
        <v>60</v>
      </c>
      <c r="C9" s="193">
        <v>68</v>
      </c>
      <c r="D9" s="203">
        <f t="shared" si="0"/>
        <v>1.1333333333333333</v>
      </c>
      <c r="G9" s="193" t="s">
        <v>166</v>
      </c>
      <c r="H9" s="193">
        <v>60</v>
      </c>
      <c r="I9" s="193">
        <v>67</v>
      </c>
      <c r="J9" s="203">
        <f t="shared" si="1"/>
        <v>1.1166666666666667</v>
      </c>
      <c r="M9" s="193" t="s">
        <v>166</v>
      </c>
      <c r="N9" s="193">
        <v>60</v>
      </c>
      <c r="O9" s="193">
        <v>65</v>
      </c>
      <c r="P9" s="203">
        <f t="shared" si="2"/>
        <v>1.0833333333333333</v>
      </c>
      <c r="S9" s="198" t="s">
        <v>166</v>
      </c>
      <c r="T9" s="198">
        <v>60</v>
      </c>
      <c r="U9" s="198">
        <v>66</v>
      </c>
      <c r="V9" s="200">
        <f t="shared" si="3"/>
        <v>1.1000000000000001</v>
      </c>
      <c r="Y9" s="193" t="s">
        <v>166</v>
      </c>
      <c r="Z9" s="203">
        <f>AVERAGE(D9,J9,P9,V9)</f>
        <v>1.1083333333333334</v>
      </c>
      <c r="AB9" s="198" t="s">
        <v>165</v>
      </c>
      <c r="AC9" s="199">
        <f t="shared" si="4"/>
        <v>1.2</v>
      </c>
      <c r="AD9" s="201">
        <f t="shared" si="5"/>
        <v>1.2416666666666667</v>
      </c>
      <c r="AG9" s="198" t="s">
        <v>165</v>
      </c>
      <c r="AH9">
        <f t="shared" si="6"/>
        <v>60</v>
      </c>
    </row>
    <row r="10" spans="1:34" x14ac:dyDescent="0.25">
      <c r="AB10" s="198" t="s">
        <v>166</v>
      </c>
      <c r="AC10" s="201">
        <f t="shared" si="4"/>
        <v>1.125</v>
      </c>
      <c r="AD10" s="199">
        <f t="shared" si="5"/>
        <v>1.0916666666666668</v>
      </c>
      <c r="AG10" s="198" t="s">
        <v>166</v>
      </c>
      <c r="AH10">
        <f t="shared" si="6"/>
        <v>60</v>
      </c>
    </row>
    <row r="11" spans="1:34" x14ac:dyDescent="0.25">
      <c r="A11" s="315" t="s">
        <v>36</v>
      </c>
      <c r="B11" s="315"/>
      <c r="C11" s="315"/>
      <c r="D11" s="315"/>
      <c r="E11" s="315"/>
      <c r="F11" s="315"/>
      <c r="G11" s="315"/>
      <c r="H11" s="315"/>
      <c r="I11" s="315"/>
      <c r="J11" s="315"/>
      <c r="K11" s="315"/>
      <c r="L11" s="315"/>
      <c r="M11" s="315"/>
      <c r="N11" s="315"/>
      <c r="O11" s="315"/>
      <c r="P11" s="315"/>
      <c r="Q11" s="315"/>
      <c r="R11" s="315"/>
      <c r="S11" s="315"/>
      <c r="T11" s="315"/>
      <c r="U11" s="315"/>
      <c r="V11" s="315"/>
      <c r="W11" s="315"/>
      <c r="X11" s="315"/>
      <c r="Y11" s="315"/>
      <c r="Z11" s="315"/>
      <c r="AB11" s="183" t="s">
        <v>217</v>
      </c>
      <c r="AC11" s="201">
        <f>SMALL(AC6:AC10,1)</f>
        <v>1.125</v>
      </c>
      <c r="AD11" s="201">
        <f>SMALL(AD6:AD10,1)</f>
        <v>1.0841954022988505</v>
      </c>
      <c r="AG11" s="198" t="s">
        <v>283</v>
      </c>
      <c r="AH11">
        <f>LARGE(AH6:AH10,1)</f>
        <v>60</v>
      </c>
    </row>
    <row r="12" spans="1:34" x14ac:dyDescent="0.25">
      <c r="AB12" s="198" t="s">
        <v>218</v>
      </c>
      <c r="AC12" s="201"/>
      <c r="AD12" s="201"/>
    </row>
    <row r="13" spans="1:34" x14ac:dyDescent="0.25">
      <c r="A13" s="264" t="s">
        <v>159</v>
      </c>
      <c r="B13" s="264"/>
      <c r="C13" s="264"/>
      <c r="D13" s="220"/>
      <c r="G13" s="264" t="s">
        <v>169</v>
      </c>
      <c r="H13" s="264"/>
      <c r="I13" s="264"/>
      <c r="M13" s="264" t="s">
        <v>197</v>
      </c>
      <c r="N13" s="264"/>
      <c r="O13" s="264"/>
      <c r="P13" s="264"/>
      <c r="S13" s="264" t="s">
        <v>198</v>
      </c>
      <c r="T13" s="264"/>
      <c r="U13" s="264"/>
      <c r="V13" s="264"/>
    </row>
    <row r="14" spans="1:34" x14ac:dyDescent="0.25">
      <c r="A14" t="s">
        <v>162</v>
      </c>
      <c r="B14" t="s">
        <v>160</v>
      </c>
      <c r="C14" t="s">
        <v>161</v>
      </c>
      <c r="D14" t="s">
        <v>170</v>
      </c>
      <c r="E14" t="s">
        <v>174</v>
      </c>
      <c r="G14" t="s">
        <v>162</v>
      </c>
      <c r="H14" t="s">
        <v>160</v>
      </c>
      <c r="I14" t="s">
        <v>161</v>
      </c>
      <c r="J14" t="s">
        <v>170</v>
      </c>
      <c r="M14" t="s">
        <v>162</v>
      </c>
      <c r="N14" t="s">
        <v>160</v>
      </c>
      <c r="O14" t="s">
        <v>161</v>
      </c>
      <c r="P14" t="s">
        <v>170</v>
      </c>
      <c r="S14" t="s">
        <v>162</v>
      </c>
      <c r="T14" t="s">
        <v>160</v>
      </c>
      <c r="U14" t="s">
        <v>161</v>
      </c>
      <c r="V14" t="s">
        <v>170</v>
      </c>
      <c r="Y14" t="s">
        <v>162</v>
      </c>
      <c r="Z14" t="s">
        <v>199</v>
      </c>
      <c r="AB14" s="238"/>
      <c r="AC14" s="238" t="s">
        <v>215</v>
      </c>
      <c r="AD14" t="s">
        <v>216</v>
      </c>
    </row>
    <row r="15" spans="1:34" x14ac:dyDescent="0.25">
      <c r="A15" s="183" t="s">
        <v>163</v>
      </c>
      <c r="B15" s="183">
        <v>95</v>
      </c>
      <c r="C15" s="183">
        <v>134</v>
      </c>
      <c r="D15" s="209">
        <f>C15/B15</f>
        <v>1.4105263157894736</v>
      </c>
      <c r="E15">
        <v>114</v>
      </c>
      <c r="G15" s="183" t="s">
        <v>163</v>
      </c>
      <c r="H15" s="183">
        <v>91</v>
      </c>
      <c r="I15" s="210">
        <v>136</v>
      </c>
      <c r="J15" s="209">
        <f>I15/H15</f>
        <v>1.4945054945054945</v>
      </c>
      <c r="M15" s="198" t="s">
        <v>163</v>
      </c>
      <c r="N15" s="198">
        <v>91</v>
      </c>
      <c r="O15" s="198">
        <v>109</v>
      </c>
      <c r="P15" s="200">
        <f>O15/N15</f>
        <v>1.1978021978021978</v>
      </c>
      <c r="S15" s="198" t="s">
        <v>163</v>
      </c>
      <c r="T15" s="198">
        <v>89</v>
      </c>
      <c r="U15" s="198">
        <v>112</v>
      </c>
      <c r="V15" s="200">
        <f>U15/T15</f>
        <v>1.2584269662921348</v>
      </c>
      <c r="Y15" s="198" t="s">
        <v>163</v>
      </c>
      <c r="Z15" s="201">
        <f>AVERAGE(D15,J15,P15,V15)</f>
        <v>1.3403152435973253</v>
      </c>
      <c r="AB15" t="s">
        <v>162</v>
      </c>
      <c r="AC15" t="s">
        <v>199</v>
      </c>
      <c r="AD15" t="s">
        <v>199</v>
      </c>
      <c r="AG15" t="s">
        <v>162</v>
      </c>
      <c r="AH15" t="s">
        <v>280</v>
      </c>
    </row>
    <row r="16" spans="1:34" x14ac:dyDescent="0.25">
      <c r="A16" s="193" t="s">
        <v>168</v>
      </c>
      <c r="B16" s="193">
        <v>92</v>
      </c>
      <c r="C16" s="193">
        <v>115</v>
      </c>
      <c r="D16" s="203">
        <f t="shared" ref="D16:D19" si="7">C16/B16</f>
        <v>1.25</v>
      </c>
      <c r="G16" s="198" t="s">
        <v>168</v>
      </c>
      <c r="H16">
        <v>92</v>
      </c>
      <c r="I16">
        <v>127</v>
      </c>
      <c r="J16" s="201">
        <f t="shared" ref="J16:J19" si="8">I16/H16</f>
        <v>1.3804347826086956</v>
      </c>
      <c r="M16" s="198" t="s">
        <v>168</v>
      </c>
      <c r="N16" s="198">
        <v>92</v>
      </c>
      <c r="O16" s="198">
        <v>139</v>
      </c>
      <c r="P16" s="200">
        <f t="shared" ref="P16:P19" si="9">O16/N16</f>
        <v>1.5108695652173914</v>
      </c>
      <c r="S16" s="198" t="s">
        <v>168</v>
      </c>
      <c r="T16" s="198">
        <v>92</v>
      </c>
      <c r="U16" s="198">
        <v>120</v>
      </c>
      <c r="V16" s="200">
        <f t="shared" ref="V16:V19" si="10">U16/T16</f>
        <v>1.3043478260869565</v>
      </c>
      <c r="Y16" s="198" t="s">
        <v>168</v>
      </c>
      <c r="Z16" s="201">
        <f>AVERAGE(D16,J16,P16,V16)</f>
        <v>1.3614130434782608</v>
      </c>
      <c r="AB16" s="198" t="s">
        <v>163</v>
      </c>
      <c r="AC16" s="201">
        <f>AVERAGE(J15,D15)</f>
        <v>1.4525159051474841</v>
      </c>
      <c r="AD16" s="199">
        <f>AVERAGE(P15,V15)</f>
        <v>1.2281145820471662</v>
      </c>
      <c r="AG16" s="198" t="s">
        <v>163</v>
      </c>
      <c r="AH16">
        <f>AVERAGE(B15,H15,N15,T15)</f>
        <v>91.5</v>
      </c>
    </row>
    <row r="17" spans="1:34" x14ac:dyDescent="0.25">
      <c r="A17" t="s">
        <v>164</v>
      </c>
      <c r="B17" s="202">
        <v>104</v>
      </c>
      <c r="C17" s="210">
        <v>136</v>
      </c>
      <c r="D17" s="200">
        <f t="shared" si="7"/>
        <v>1.3076923076923077</v>
      </c>
      <c r="G17" s="203" t="s">
        <v>164</v>
      </c>
      <c r="H17" s="205">
        <v>92</v>
      </c>
      <c r="I17" s="205">
        <v>92</v>
      </c>
      <c r="J17" s="203">
        <f t="shared" si="8"/>
        <v>1</v>
      </c>
      <c r="M17" s="193" t="s">
        <v>164</v>
      </c>
      <c r="N17" s="193">
        <v>92</v>
      </c>
      <c r="O17" s="193">
        <v>101</v>
      </c>
      <c r="P17" s="203">
        <f t="shared" si="9"/>
        <v>1.0978260869565217</v>
      </c>
      <c r="S17" s="198" t="s">
        <v>164</v>
      </c>
      <c r="T17" s="198">
        <v>91</v>
      </c>
      <c r="U17" s="198">
        <v>111</v>
      </c>
      <c r="V17" s="200">
        <f t="shared" si="10"/>
        <v>1.2197802197802199</v>
      </c>
      <c r="Y17" s="200" t="s">
        <v>164</v>
      </c>
      <c r="Z17" s="201">
        <f>AVERAGE(D17,J17,P17,V17)</f>
        <v>1.1563246536072622</v>
      </c>
      <c r="AB17" s="198" t="s">
        <v>168</v>
      </c>
      <c r="AC17" s="199">
        <f t="shared" ref="AC17:AC20" si="11">AVERAGE(J16,D16)</f>
        <v>1.3152173913043477</v>
      </c>
      <c r="AD17" s="201">
        <f t="shared" ref="AD17:AD20" si="12">AVERAGE(P16,V16)</f>
        <v>1.4076086956521738</v>
      </c>
      <c r="AG17" s="198" t="s">
        <v>168</v>
      </c>
      <c r="AH17">
        <f t="shared" ref="AH17:AH20" si="13">AVERAGE(B16,H16,N16,T16)</f>
        <v>92</v>
      </c>
    </row>
    <row r="18" spans="1:34" x14ac:dyDescent="0.25">
      <c r="A18" s="193" t="s">
        <v>165</v>
      </c>
      <c r="B18" s="193">
        <v>92</v>
      </c>
      <c r="C18" s="193">
        <v>115</v>
      </c>
      <c r="D18" s="203">
        <f t="shared" si="7"/>
        <v>1.25</v>
      </c>
      <c r="G18" s="203" t="s">
        <v>165</v>
      </c>
      <c r="H18" s="205">
        <v>92</v>
      </c>
      <c r="I18" s="205">
        <v>92</v>
      </c>
      <c r="J18" s="203">
        <f t="shared" si="8"/>
        <v>1</v>
      </c>
      <c r="M18" s="198" t="s">
        <v>165</v>
      </c>
      <c r="N18" s="198">
        <v>92</v>
      </c>
      <c r="O18" s="198">
        <v>105</v>
      </c>
      <c r="P18" s="200">
        <f t="shared" si="9"/>
        <v>1.1413043478260869</v>
      </c>
      <c r="S18" s="203" t="s">
        <v>165</v>
      </c>
      <c r="T18" s="205">
        <v>92</v>
      </c>
      <c r="U18" s="205">
        <v>110</v>
      </c>
      <c r="V18" s="203">
        <f t="shared" si="10"/>
        <v>1.1956521739130435</v>
      </c>
      <c r="Y18" s="193" t="s">
        <v>165</v>
      </c>
      <c r="Z18" s="203">
        <f>AVERAGE(D18,J18,P18,V18)</f>
        <v>1.1467391304347827</v>
      </c>
      <c r="AB18" s="200" t="s">
        <v>164</v>
      </c>
      <c r="AC18" s="199">
        <f t="shared" si="11"/>
        <v>1.1538461538461537</v>
      </c>
      <c r="AD18" s="201">
        <f t="shared" si="12"/>
        <v>1.1588031533683707</v>
      </c>
      <c r="AG18" s="200" t="s">
        <v>164</v>
      </c>
      <c r="AH18" s="253">
        <f>AVERAGE(B17,H17,N17,T17)</f>
        <v>94.75</v>
      </c>
    </row>
    <row r="19" spans="1:34" x14ac:dyDescent="0.25">
      <c r="A19" t="s">
        <v>166</v>
      </c>
      <c r="B19" s="202">
        <v>104</v>
      </c>
      <c r="C19">
        <v>134</v>
      </c>
      <c r="D19" s="200">
        <f t="shared" si="7"/>
        <v>1.2884615384615385</v>
      </c>
      <c r="G19" s="203" t="s">
        <v>166</v>
      </c>
      <c r="H19" s="205">
        <v>92</v>
      </c>
      <c r="I19" s="205">
        <v>92</v>
      </c>
      <c r="J19" s="203">
        <f t="shared" si="8"/>
        <v>1</v>
      </c>
      <c r="M19" s="198" t="s">
        <v>166</v>
      </c>
      <c r="N19" s="198">
        <v>92</v>
      </c>
      <c r="O19" s="198">
        <v>112</v>
      </c>
      <c r="P19" s="200">
        <f t="shared" si="9"/>
        <v>1.2173913043478262</v>
      </c>
      <c r="S19" s="198" t="s">
        <v>166</v>
      </c>
      <c r="T19" s="198">
        <v>91</v>
      </c>
      <c r="U19" s="198">
        <v>112</v>
      </c>
      <c r="V19" s="200">
        <f t="shared" si="10"/>
        <v>1.2307692307692308</v>
      </c>
      <c r="Y19" s="198" t="s">
        <v>166</v>
      </c>
      <c r="Z19" s="200">
        <f>AVERAGE(D19,J19,P19,V19)</f>
        <v>1.1841555183946488</v>
      </c>
      <c r="AB19" s="198" t="s">
        <v>165</v>
      </c>
      <c r="AC19" s="199">
        <f t="shared" si="11"/>
        <v>1.125</v>
      </c>
      <c r="AD19" s="201">
        <f t="shared" si="12"/>
        <v>1.1684782608695652</v>
      </c>
      <c r="AG19" s="198" t="s">
        <v>165</v>
      </c>
      <c r="AH19">
        <f t="shared" si="13"/>
        <v>92</v>
      </c>
    </row>
    <row r="20" spans="1:34" x14ac:dyDescent="0.25">
      <c r="AB20" s="198" t="s">
        <v>166</v>
      </c>
      <c r="AC20" s="199">
        <f t="shared" si="11"/>
        <v>1.1442307692307692</v>
      </c>
      <c r="AD20" s="201">
        <f t="shared" si="12"/>
        <v>1.2240802675585285</v>
      </c>
      <c r="AG20" s="198" t="s">
        <v>166</v>
      </c>
      <c r="AH20">
        <f t="shared" si="13"/>
        <v>94.75</v>
      </c>
    </row>
    <row r="21" spans="1:34" x14ac:dyDescent="0.25">
      <c r="AB21" s="183" t="s">
        <v>217</v>
      </c>
      <c r="AC21" s="201">
        <f>SMALL(AC16:AC20,1)</f>
        <v>1.125</v>
      </c>
      <c r="AD21" s="201">
        <f>SMALL(AD16:AD20,1)</f>
        <v>1.1588031533683707</v>
      </c>
      <c r="AG21" s="198" t="s">
        <v>283</v>
      </c>
      <c r="AH21">
        <f>LARGE(AH16:AH20,1)</f>
        <v>94.75</v>
      </c>
    </row>
    <row r="22" spans="1:34" x14ac:dyDescent="0.25">
      <c r="A22" s="315" t="s">
        <v>88</v>
      </c>
      <c r="B22" s="315"/>
      <c r="C22" s="315"/>
      <c r="D22" s="315"/>
      <c r="E22" s="315"/>
      <c r="F22" s="315"/>
      <c r="G22" s="315"/>
      <c r="H22" s="315"/>
      <c r="I22" s="315"/>
      <c r="J22" s="315"/>
      <c r="K22" s="315"/>
      <c r="L22" s="315"/>
      <c r="M22" s="315"/>
      <c r="N22" s="315"/>
      <c r="O22" s="315"/>
      <c r="P22" s="315"/>
      <c r="Q22" s="315"/>
      <c r="R22" s="315"/>
      <c r="S22" s="315"/>
      <c r="T22" s="315"/>
      <c r="U22" s="315"/>
      <c r="V22" s="315"/>
      <c r="W22" s="315"/>
      <c r="X22" s="315"/>
      <c r="Y22" s="315"/>
      <c r="Z22" s="315"/>
      <c r="AB22" s="198" t="s">
        <v>218</v>
      </c>
      <c r="AC22" s="201"/>
      <c r="AD22" s="201"/>
    </row>
    <row r="24" spans="1:34" x14ac:dyDescent="0.25">
      <c r="A24" s="264" t="s">
        <v>159</v>
      </c>
      <c r="B24" s="264"/>
      <c r="C24" s="264"/>
      <c r="D24" s="220"/>
      <c r="G24" s="264" t="s">
        <v>169</v>
      </c>
      <c r="H24" s="264"/>
      <c r="I24" s="264"/>
      <c r="M24" s="264" t="s">
        <v>197</v>
      </c>
      <c r="N24" s="264"/>
      <c r="O24" s="264"/>
      <c r="P24" s="264"/>
      <c r="S24" s="264" t="s">
        <v>198</v>
      </c>
      <c r="T24" s="264"/>
      <c r="U24" s="264"/>
      <c r="V24" s="264"/>
    </row>
    <row r="25" spans="1:34" x14ac:dyDescent="0.25">
      <c r="A25" t="s">
        <v>162</v>
      </c>
      <c r="B25" t="s">
        <v>160</v>
      </c>
      <c r="C25" t="s">
        <v>161</v>
      </c>
      <c r="D25" t="s">
        <v>170</v>
      </c>
      <c r="E25" t="s">
        <v>174</v>
      </c>
      <c r="G25" t="s">
        <v>162</v>
      </c>
      <c r="H25" t="s">
        <v>160</v>
      </c>
      <c r="I25" t="s">
        <v>161</v>
      </c>
      <c r="J25" t="s">
        <v>170</v>
      </c>
      <c r="M25" s="198" t="s">
        <v>162</v>
      </c>
      <c r="N25" s="198" t="s">
        <v>160</v>
      </c>
      <c r="O25" s="198" t="s">
        <v>161</v>
      </c>
      <c r="P25" s="198" t="s">
        <v>170</v>
      </c>
      <c r="Q25" s="198"/>
      <c r="R25" s="198"/>
      <c r="S25" s="198" t="s">
        <v>162</v>
      </c>
      <c r="T25" s="198" t="s">
        <v>160</v>
      </c>
      <c r="U25" s="198" t="s">
        <v>161</v>
      </c>
      <c r="V25" s="198" t="s">
        <v>170</v>
      </c>
      <c r="Y25" t="s">
        <v>162</v>
      </c>
      <c r="Z25" t="s">
        <v>199</v>
      </c>
      <c r="AB25" s="238"/>
      <c r="AC25" s="238" t="s">
        <v>215</v>
      </c>
      <c r="AD25" t="s">
        <v>216</v>
      </c>
    </row>
    <row r="26" spans="1:34" x14ac:dyDescent="0.25">
      <c r="A26" s="183" t="s">
        <v>163</v>
      </c>
      <c r="B26" s="183">
        <v>131</v>
      </c>
      <c r="C26" s="183">
        <v>158</v>
      </c>
      <c r="D26" s="199">
        <f>C26/B26</f>
        <v>1.2061068702290076</v>
      </c>
      <c r="E26">
        <v>168</v>
      </c>
      <c r="G26" s="183" t="s">
        <v>163</v>
      </c>
      <c r="H26" s="183">
        <v>132</v>
      </c>
      <c r="I26" s="183">
        <v>169</v>
      </c>
      <c r="J26" s="199">
        <f>I26/H26</f>
        <v>1.2803030303030303</v>
      </c>
      <c r="M26" s="198" t="s">
        <v>163</v>
      </c>
      <c r="N26" s="198">
        <v>129</v>
      </c>
      <c r="O26" s="198">
        <v>156</v>
      </c>
      <c r="P26" s="200">
        <f>O26/N26</f>
        <v>1.2093023255813953</v>
      </c>
      <c r="Q26" s="198"/>
      <c r="R26" s="198"/>
      <c r="S26" s="198" t="s">
        <v>163</v>
      </c>
      <c r="T26" s="198">
        <v>129</v>
      </c>
      <c r="U26" s="198">
        <v>159</v>
      </c>
      <c r="V26" s="200">
        <f>U26/T26</f>
        <v>1.2325581395348837</v>
      </c>
      <c r="Y26" s="198" t="s">
        <v>163</v>
      </c>
      <c r="Z26" s="201">
        <f>AVERAGE(D26,J26,P26,V26)</f>
        <v>1.2320675914120791</v>
      </c>
      <c r="AB26" t="s">
        <v>162</v>
      </c>
      <c r="AC26" t="s">
        <v>199</v>
      </c>
      <c r="AD26" t="s">
        <v>199</v>
      </c>
      <c r="AG26" t="s">
        <v>162</v>
      </c>
      <c r="AH26" t="s">
        <v>280</v>
      </c>
    </row>
    <row r="27" spans="1:34" x14ac:dyDescent="0.25">
      <c r="A27" s="198" t="s">
        <v>168</v>
      </c>
      <c r="B27" s="198">
        <v>133</v>
      </c>
      <c r="C27" s="210">
        <v>200</v>
      </c>
      <c r="D27" s="209">
        <f t="shared" ref="D27:D30" si="14">C27/B27</f>
        <v>1.5037593984962405</v>
      </c>
      <c r="G27" s="198" t="s">
        <v>168</v>
      </c>
      <c r="H27">
        <v>131</v>
      </c>
      <c r="I27" s="210">
        <v>242</v>
      </c>
      <c r="J27" s="209">
        <f t="shared" ref="J27:J30" si="15">I27/H27</f>
        <v>1.8473282442748091</v>
      </c>
      <c r="M27" s="198" t="s">
        <v>168</v>
      </c>
      <c r="N27" s="198">
        <v>130</v>
      </c>
      <c r="O27" s="198">
        <v>185</v>
      </c>
      <c r="P27" s="200">
        <f t="shared" ref="P27:P30" si="16">O27/N27</f>
        <v>1.4230769230769231</v>
      </c>
      <c r="Q27" s="198"/>
      <c r="R27" s="198"/>
      <c r="S27" s="198" t="s">
        <v>168</v>
      </c>
      <c r="T27" s="198">
        <v>131</v>
      </c>
      <c r="U27" s="198">
        <v>172</v>
      </c>
      <c r="V27" s="200">
        <f t="shared" ref="V27:V30" si="17">U27/T27</f>
        <v>1.3129770992366412</v>
      </c>
      <c r="Y27" s="198" t="s">
        <v>168</v>
      </c>
      <c r="Z27" s="201">
        <f>AVERAGE(D27,J27,P27,V27)</f>
        <v>1.5217854162711535</v>
      </c>
      <c r="AB27" s="198" t="s">
        <v>163</v>
      </c>
      <c r="AC27" s="201">
        <f>AVERAGE(D26,J26)</f>
        <v>1.243204950266019</v>
      </c>
      <c r="AD27" s="199">
        <f>AVERAGE(P26,V26)</f>
        <v>1.2209302325581395</v>
      </c>
      <c r="AG27" s="198" t="s">
        <v>163</v>
      </c>
      <c r="AH27">
        <f>AVERAGE(B26,H26,N26,T26)</f>
        <v>130.25</v>
      </c>
    </row>
    <row r="28" spans="1:34" x14ac:dyDescent="0.25">
      <c r="A28" s="193" t="s">
        <v>164</v>
      </c>
      <c r="B28" s="193">
        <v>137</v>
      </c>
      <c r="C28" s="193">
        <v>156</v>
      </c>
      <c r="D28" s="203">
        <f t="shared" si="14"/>
        <v>1.1386861313868613</v>
      </c>
      <c r="G28" s="203" t="s">
        <v>164</v>
      </c>
      <c r="H28" s="193">
        <v>137</v>
      </c>
      <c r="I28" s="193">
        <v>138</v>
      </c>
      <c r="J28" s="203">
        <f t="shared" si="15"/>
        <v>1.0072992700729928</v>
      </c>
      <c r="M28" s="193" t="s">
        <v>164</v>
      </c>
      <c r="N28" s="193">
        <v>133</v>
      </c>
      <c r="O28" s="193">
        <v>146</v>
      </c>
      <c r="P28" s="203">
        <f t="shared" si="16"/>
        <v>1.0977443609022557</v>
      </c>
      <c r="Q28" s="198"/>
      <c r="R28" s="198"/>
      <c r="S28" s="193" t="s">
        <v>164</v>
      </c>
      <c r="T28" s="193">
        <v>137</v>
      </c>
      <c r="U28" s="193">
        <v>155</v>
      </c>
      <c r="V28" s="203">
        <f t="shared" si="17"/>
        <v>1.1313868613138687</v>
      </c>
      <c r="Y28" s="203" t="s">
        <v>164</v>
      </c>
      <c r="Z28" s="203">
        <f>AVERAGE(D28,J28,P28,V28)</f>
        <v>1.0937791559189947</v>
      </c>
      <c r="AB28" s="198" t="s">
        <v>168</v>
      </c>
      <c r="AC28" s="201">
        <f t="shared" ref="AC28:AC31" si="18">AVERAGE(D27,J27)</f>
        <v>1.6755438213855247</v>
      </c>
      <c r="AD28" s="199">
        <f t="shared" ref="AD28:AD31" si="19">AVERAGE(P27,V27)</f>
        <v>1.3680270111567823</v>
      </c>
      <c r="AG28" s="198" t="s">
        <v>168</v>
      </c>
      <c r="AH28">
        <f t="shared" ref="AH28:AH31" si="20">AVERAGE(B27,H27,N27,T27)</f>
        <v>131.25</v>
      </c>
    </row>
    <row r="29" spans="1:34" x14ac:dyDescent="0.25">
      <c r="A29" t="s">
        <v>165</v>
      </c>
      <c r="B29" s="198">
        <v>137</v>
      </c>
      <c r="C29" s="198">
        <v>167</v>
      </c>
      <c r="D29" s="200">
        <f t="shared" si="14"/>
        <v>1.218978102189781</v>
      </c>
      <c r="G29" s="203" t="s">
        <v>165</v>
      </c>
      <c r="H29" s="193">
        <v>137</v>
      </c>
      <c r="I29" s="193">
        <v>138</v>
      </c>
      <c r="J29" s="203">
        <f t="shared" si="15"/>
        <v>1.0072992700729928</v>
      </c>
      <c r="M29" s="198" t="s">
        <v>165</v>
      </c>
      <c r="N29" s="198">
        <v>133</v>
      </c>
      <c r="O29" s="198">
        <v>164</v>
      </c>
      <c r="P29" s="200">
        <f t="shared" si="16"/>
        <v>1.2330827067669172</v>
      </c>
      <c r="Q29" s="198"/>
      <c r="R29" s="198"/>
      <c r="S29" s="200" t="s">
        <v>165</v>
      </c>
      <c r="T29" s="222">
        <v>137</v>
      </c>
      <c r="U29" s="222">
        <v>161</v>
      </c>
      <c r="V29" s="200">
        <f t="shared" si="17"/>
        <v>1.1751824817518248</v>
      </c>
      <c r="Y29" s="198" t="s">
        <v>165</v>
      </c>
      <c r="Z29" s="200">
        <f>AVERAGE(D29,J29,P29,V29)</f>
        <v>1.158635640195379</v>
      </c>
      <c r="AB29" s="200" t="s">
        <v>164</v>
      </c>
      <c r="AC29" s="199">
        <f t="shared" si="18"/>
        <v>1.0729927007299271</v>
      </c>
      <c r="AD29" s="201">
        <f t="shared" si="19"/>
        <v>1.1145656111080622</v>
      </c>
      <c r="AG29" s="200" t="s">
        <v>164</v>
      </c>
      <c r="AH29">
        <f t="shared" si="20"/>
        <v>136</v>
      </c>
    </row>
    <row r="30" spans="1:34" x14ac:dyDescent="0.25">
      <c r="A30" t="s">
        <v>166</v>
      </c>
      <c r="B30" s="198">
        <v>137</v>
      </c>
      <c r="C30" s="198">
        <v>169</v>
      </c>
      <c r="D30" s="200">
        <f t="shared" si="14"/>
        <v>1.2335766423357664</v>
      </c>
      <c r="G30" s="200" t="s">
        <v>166</v>
      </c>
      <c r="H30">
        <v>137</v>
      </c>
      <c r="I30">
        <v>144</v>
      </c>
      <c r="J30" s="200">
        <f t="shared" si="15"/>
        <v>1.051094890510949</v>
      </c>
      <c r="M30" s="198" t="s">
        <v>166</v>
      </c>
      <c r="N30" s="198">
        <v>143</v>
      </c>
      <c r="O30" s="198">
        <v>218</v>
      </c>
      <c r="P30" s="200">
        <f t="shared" si="16"/>
        <v>1.5244755244755244</v>
      </c>
      <c r="Q30" s="198"/>
      <c r="R30" s="198"/>
      <c r="S30" s="198" t="s">
        <v>166</v>
      </c>
      <c r="T30" s="198">
        <v>137</v>
      </c>
      <c r="U30" s="198">
        <v>164</v>
      </c>
      <c r="V30" s="200">
        <f t="shared" si="17"/>
        <v>1.197080291970803</v>
      </c>
      <c r="Y30" s="198" t="s">
        <v>166</v>
      </c>
      <c r="Z30" s="200">
        <f>AVERAGE(D30,J30,P30,V30)</f>
        <v>1.2515568373232606</v>
      </c>
      <c r="AB30" s="198" t="s">
        <v>165</v>
      </c>
      <c r="AC30" s="199">
        <f>AVERAGE(D29,J29)</f>
        <v>1.113138686131387</v>
      </c>
      <c r="AD30" s="201">
        <f t="shared" si="19"/>
        <v>1.204132594259371</v>
      </c>
      <c r="AG30" s="198" t="s">
        <v>165</v>
      </c>
      <c r="AH30">
        <f t="shared" si="20"/>
        <v>136</v>
      </c>
    </row>
    <row r="31" spans="1:34" x14ac:dyDescent="0.25">
      <c r="AB31" s="198" t="s">
        <v>166</v>
      </c>
      <c r="AC31" s="199">
        <f t="shared" si="18"/>
        <v>1.1423357664233578</v>
      </c>
      <c r="AD31" s="201">
        <f t="shared" si="19"/>
        <v>1.3607779082231637</v>
      </c>
      <c r="AG31" s="198" t="s">
        <v>166</v>
      </c>
      <c r="AH31">
        <f t="shared" si="20"/>
        <v>138.5</v>
      </c>
    </row>
    <row r="32" spans="1:34" x14ac:dyDescent="0.25">
      <c r="AB32" s="183" t="s">
        <v>217</v>
      </c>
      <c r="AC32" s="201">
        <f>SMALL(AC27:AC31,1)</f>
        <v>1.0729927007299271</v>
      </c>
      <c r="AD32" s="201">
        <f>SMALL(AD27:AD31,1)</f>
        <v>1.1145656111080622</v>
      </c>
      <c r="AG32" s="198" t="s">
        <v>283</v>
      </c>
      <c r="AH32">
        <f>LARGE(AH27:AH31,1)</f>
        <v>138.5</v>
      </c>
    </row>
    <row r="33" spans="1:34" x14ac:dyDescent="0.25">
      <c r="A33" s="315" t="s">
        <v>38</v>
      </c>
      <c r="B33" s="315"/>
      <c r="C33" s="315"/>
      <c r="D33" s="315"/>
      <c r="E33" s="315"/>
      <c r="F33" s="315"/>
      <c r="G33" s="315"/>
      <c r="H33" s="315"/>
      <c r="I33" s="315"/>
      <c r="J33" s="315"/>
      <c r="K33" s="315"/>
      <c r="L33" s="315"/>
      <c r="M33" s="315"/>
      <c r="N33" s="315"/>
      <c r="O33" s="315"/>
      <c r="P33" s="315"/>
      <c r="Q33" s="315"/>
      <c r="R33" s="315"/>
      <c r="S33" s="315"/>
      <c r="T33" s="315"/>
      <c r="U33" s="315"/>
      <c r="V33" s="315"/>
      <c r="W33" s="315"/>
      <c r="X33" s="315"/>
      <c r="Y33" s="315"/>
      <c r="Z33" s="315"/>
      <c r="AB33" s="198" t="s">
        <v>218</v>
      </c>
      <c r="AC33" s="201"/>
      <c r="AD33" s="201"/>
    </row>
    <row r="35" spans="1:34" x14ac:dyDescent="0.25">
      <c r="A35" s="264" t="s">
        <v>159</v>
      </c>
      <c r="B35" s="264"/>
      <c r="C35" s="264"/>
      <c r="D35" s="264"/>
      <c r="G35" s="264" t="s">
        <v>169</v>
      </c>
      <c r="H35" s="264"/>
      <c r="I35" s="264"/>
      <c r="M35" s="264" t="s">
        <v>197</v>
      </c>
      <c r="N35" s="264"/>
      <c r="O35" s="264"/>
      <c r="P35" s="264"/>
      <c r="S35" s="264" t="s">
        <v>198</v>
      </c>
      <c r="T35" s="264"/>
      <c r="U35" s="264"/>
      <c r="V35" s="264"/>
    </row>
    <row r="36" spans="1:34" x14ac:dyDescent="0.25">
      <c r="A36" t="s">
        <v>162</v>
      </c>
      <c r="B36" t="s">
        <v>160</v>
      </c>
      <c r="C36" t="s">
        <v>161</v>
      </c>
      <c r="D36" t="s">
        <v>170</v>
      </c>
      <c r="E36" t="s">
        <v>174</v>
      </c>
      <c r="G36" t="s">
        <v>162</v>
      </c>
      <c r="H36" t="s">
        <v>160</v>
      </c>
      <c r="I36" t="s">
        <v>161</v>
      </c>
      <c r="J36" t="s">
        <v>170</v>
      </c>
      <c r="M36" s="198" t="s">
        <v>162</v>
      </c>
      <c r="N36" s="198" t="s">
        <v>160</v>
      </c>
      <c r="O36" s="198" t="s">
        <v>161</v>
      </c>
      <c r="P36" s="198" t="s">
        <v>170</v>
      </c>
      <c r="Q36" s="198"/>
      <c r="R36" s="198"/>
      <c r="S36" s="198" t="s">
        <v>162</v>
      </c>
      <c r="T36" s="198" t="s">
        <v>160</v>
      </c>
      <c r="U36" s="198" t="s">
        <v>161</v>
      </c>
      <c r="V36" s="198" t="s">
        <v>170</v>
      </c>
      <c r="AB36" s="238"/>
      <c r="AC36" s="238" t="s">
        <v>215</v>
      </c>
      <c r="AD36" t="s">
        <v>216</v>
      </c>
    </row>
    <row r="37" spans="1:34" x14ac:dyDescent="0.25">
      <c r="A37" s="183" t="s">
        <v>163</v>
      </c>
      <c r="B37" s="183">
        <v>195</v>
      </c>
      <c r="C37" s="183">
        <v>236</v>
      </c>
      <c r="D37" s="199">
        <f>C37/B37</f>
        <v>1.2102564102564102</v>
      </c>
      <c r="E37">
        <v>224</v>
      </c>
      <c r="G37" s="183" t="s">
        <v>163</v>
      </c>
      <c r="H37" s="183">
        <v>182</v>
      </c>
      <c r="I37" s="210">
        <v>232</v>
      </c>
      <c r="J37" s="199">
        <f>I37/H37</f>
        <v>1.2747252747252746</v>
      </c>
      <c r="M37" s="198" t="s">
        <v>163</v>
      </c>
      <c r="N37" s="198">
        <v>175</v>
      </c>
      <c r="O37" s="198">
        <v>204</v>
      </c>
      <c r="P37" s="200">
        <f>O37/N37</f>
        <v>1.1657142857142857</v>
      </c>
      <c r="Q37" s="198"/>
      <c r="R37" s="198"/>
      <c r="S37" s="198" t="s">
        <v>163</v>
      </c>
      <c r="T37" s="198">
        <v>172</v>
      </c>
      <c r="U37" s="198">
        <v>195</v>
      </c>
      <c r="V37" s="200">
        <f>U37/T37</f>
        <v>1.1337209302325582</v>
      </c>
      <c r="Y37" t="s">
        <v>162</v>
      </c>
      <c r="Z37" t="s">
        <v>199</v>
      </c>
      <c r="AB37" t="s">
        <v>162</v>
      </c>
      <c r="AC37" t="s">
        <v>199</v>
      </c>
      <c r="AD37" t="s">
        <v>199</v>
      </c>
      <c r="AG37" t="s">
        <v>162</v>
      </c>
      <c r="AH37" t="s">
        <v>280</v>
      </c>
    </row>
    <row r="38" spans="1:34" x14ac:dyDescent="0.25">
      <c r="A38" s="198" t="s">
        <v>168</v>
      </c>
      <c r="B38" s="204">
        <v>176</v>
      </c>
      <c r="C38" s="210">
        <v>251</v>
      </c>
      <c r="D38" s="209">
        <f t="shared" ref="D38:D41" si="21">C38/B38</f>
        <v>1.4261363636363635</v>
      </c>
      <c r="G38" s="198" t="s">
        <v>168</v>
      </c>
      <c r="H38">
        <v>178</v>
      </c>
      <c r="I38" s="210">
        <v>232</v>
      </c>
      <c r="J38" s="209">
        <f t="shared" ref="J38:J41" si="22">I38/H38</f>
        <v>1.303370786516854</v>
      </c>
      <c r="M38" s="198" t="s">
        <v>168</v>
      </c>
      <c r="N38" s="198">
        <v>175</v>
      </c>
      <c r="O38" s="198">
        <v>275</v>
      </c>
      <c r="P38" s="200">
        <f t="shared" ref="P38:P41" si="23">O38/N38</f>
        <v>1.5714285714285714</v>
      </c>
      <c r="Q38" s="198"/>
      <c r="R38" s="198"/>
      <c r="S38" s="198" t="s">
        <v>168</v>
      </c>
      <c r="T38" s="198">
        <v>172</v>
      </c>
      <c r="U38" s="198">
        <v>226</v>
      </c>
      <c r="V38" s="200">
        <f t="shared" ref="V38:V41" si="24">U38/T38</f>
        <v>1.3139534883720929</v>
      </c>
      <c r="Y38" s="198" t="s">
        <v>163</v>
      </c>
      <c r="Z38" s="201">
        <f>AVERAGE(D38,J38,P37,V37)</f>
        <v>1.2572355915250153</v>
      </c>
      <c r="AB38" s="198" t="s">
        <v>163</v>
      </c>
      <c r="AC38" s="200">
        <f>AVERAGE(D37,J37)</f>
        <v>1.2424908424908425</v>
      </c>
      <c r="AD38" s="199">
        <f>AVERAGE(P37,V37)</f>
        <v>1.1497176079734219</v>
      </c>
      <c r="AG38" s="198" t="s">
        <v>163</v>
      </c>
      <c r="AH38">
        <f>AVERAGE(B37,H37,N37,T37)</f>
        <v>181</v>
      </c>
    </row>
    <row r="39" spans="1:34" x14ac:dyDescent="0.25">
      <c r="A39" s="193" t="s">
        <v>164</v>
      </c>
      <c r="B39" s="193">
        <v>195</v>
      </c>
      <c r="C39" s="193">
        <v>213</v>
      </c>
      <c r="D39" s="203">
        <f t="shared" si="21"/>
        <v>1.0923076923076922</v>
      </c>
      <c r="G39" s="203" t="s">
        <v>164</v>
      </c>
      <c r="H39" s="193">
        <v>182</v>
      </c>
      <c r="I39" s="193">
        <v>190</v>
      </c>
      <c r="J39" s="203">
        <f t="shared" si="22"/>
        <v>1.043956043956044</v>
      </c>
      <c r="M39" s="193" t="s">
        <v>164</v>
      </c>
      <c r="N39" s="193">
        <v>175</v>
      </c>
      <c r="O39" s="193">
        <v>180</v>
      </c>
      <c r="P39" s="203">
        <f t="shared" si="23"/>
        <v>1.0285714285714285</v>
      </c>
      <c r="Q39" s="198"/>
      <c r="R39" s="198"/>
      <c r="S39" s="193" t="s">
        <v>164</v>
      </c>
      <c r="T39" s="193">
        <v>175</v>
      </c>
      <c r="U39" s="193">
        <v>182</v>
      </c>
      <c r="V39" s="203">
        <f t="shared" si="24"/>
        <v>1.04</v>
      </c>
      <c r="Y39" s="198" t="s">
        <v>168</v>
      </c>
      <c r="Z39" s="201">
        <f>AVERAGE(D39,J39,P38,V38)</f>
        <v>1.2554114490161001</v>
      </c>
      <c r="AB39" s="198" t="s">
        <v>168</v>
      </c>
      <c r="AC39" s="199">
        <f t="shared" ref="AC39:AC40" si="25">AVERAGE(D38,J38)</f>
        <v>1.3647535750766089</v>
      </c>
      <c r="AD39" s="200">
        <f t="shared" ref="AD39:AD42" si="26">AVERAGE(P38,V38)</f>
        <v>1.4426910299003322</v>
      </c>
      <c r="AG39" s="198" t="s">
        <v>168</v>
      </c>
      <c r="AH39">
        <f t="shared" ref="AH39:AH42" si="27">AVERAGE(B38,H38,N38,T38)</f>
        <v>175.25</v>
      </c>
    </row>
    <row r="40" spans="1:34" x14ac:dyDescent="0.25">
      <c r="A40" t="s">
        <v>165</v>
      </c>
      <c r="B40" s="204">
        <v>182</v>
      </c>
      <c r="C40" s="198">
        <v>187</v>
      </c>
      <c r="D40" s="200">
        <f t="shared" si="21"/>
        <v>1.0274725274725274</v>
      </c>
      <c r="G40" s="203" t="s">
        <v>165</v>
      </c>
      <c r="H40" s="193">
        <v>182</v>
      </c>
      <c r="I40" s="193">
        <v>190</v>
      </c>
      <c r="J40" s="203">
        <f t="shared" si="22"/>
        <v>1.043956043956044</v>
      </c>
      <c r="M40" s="198" t="s">
        <v>165</v>
      </c>
      <c r="N40" s="198">
        <v>175</v>
      </c>
      <c r="O40" s="198">
        <v>200</v>
      </c>
      <c r="P40" s="200">
        <f t="shared" si="23"/>
        <v>1.1428571428571428</v>
      </c>
      <c r="Q40" s="198"/>
      <c r="R40" s="198"/>
      <c r="S40" s="200" t="s">
        <v>165</v>
      </c>
      <c r="T40" s="222">
        <v>175</v>
      </c>
      <c r="U40" s="222">
        <v>199</v>
      </c>
      <c r="V40" s="200">
        <f t="shared" si="24"/>
        <v>1.1371428571428572</v>
      </c>
      <c r="Y40" s="203" t="s">
        <v>164</v>
      </c>
      <c r="Z40" s="203">
        <f>AVERAGE(D40,J40,P39,V39)</f>
        <v>1.0349999999999999</v>
      </c>
      <c r="AB40" s="200" t="s">
        <v>164</v>
      </c>
      <c r="AC40" s="200">
        <f t="shared" si="25"/>
        <v>1.0681318681318681</v>
      </c>
      <c r="AD40" s="199">
        <f t="shared" si="26"/>
        <v>1.0342857142857143</v>
      </c>
      <c r="AG40" s="200" t="s">
        <v>164</v>
      </c>
      <c r="AH40">
        <f t="shared" si="27"/>
        <v>181.75</v>
      </c>
    </row>
    <row r="41" spans="1:34" x14ac:dyDescent="0.25">
      <c r="A41" t="s">
        <v>166</v>
      </c>
      <c r="B41" s="198">
        <v>195</v>
      </c>
      <c r="C41" s="198">
        <v>218</v>
      </c>
      <c r="D41" s="200">
        <f t="shared" si="21"/>
        <v>1.117948717948718</v>
      </c>
      <c r="G41" s="200" t="s">
        <v>166</v>
      </c>
      <c r="H41" s="198">
        <v>182</v>
      </c>
      <c r="I41" s="198">
        <v>192</v>
      </c>
      <c r="J41" s="200">
        <f t="shared" si="22"/>
        <v>1.054945054945055</v>
      </c>
      <c r="M41" s="198" t="s">
        <v>166</v>
      </c>
      <c r="N41" s="198">
        <v>177</v>
      </c>
      <c r="O41" s="198">
        <v>226</v>
      </c>
      <c r="P41" s="200">
        <f t="shared" si="23"/>
        <v>1.2768361581920904</v>
      </c>
      <c r="Q41" s="198"/>
      <c r="R41" s="198"/>
      <c r="S41" s="198" t="s">
        <v>166</v>
      </c>
      <c r="T41" s="198">
        <v>175</v>
      </c>
      <c r="U41" s="198">
        <v>206</v>
      </c>
      <c r="V41" s="200">
        <f t="shared" si="24"/>
        <v>1.177142857142857</v>
      </c>
      <c r="Y41" s="198" t="s">
        <v>165</v>
      </c>
      <c r="Z41" s="200">
        <f>AVERAGE(D41,J41,P40,V40)</f>
        <v>1.1132234432234434</v>
      </c>
      <c r="AB41" s="198" t="s">
        <v>165</v>
      </c>
      <c r="AC41" s="199">
        <f>AVERAGE(D40,J40)</f>
        <v>1.0357142857142856</v>
      </c>
      <c r="AD41" s="200">
        <f t="shared" si="26"/>
        <v>1.1400000000000001</v>
      </c>
      <c r="AG41" s="198" t="s">
        <v>165</v>
      </c>
      <c r="AH41">
        <f t="shared" si="27"/>
        <v>178.5</v>
      </c>
    </row>
    <row r="42" spans="1:34" x14ac:dyDescent="0.25">
      <c r="Y42" s="198" t="s">
        <v>166</v>
      </c>
      <c r="Z42" s="200">
        <f>AVERAGE(D42,J42,P41,V41)</f>
        <v>1.2269895076674737</v>
      </c>
      <c r="AB42" s="198" t="s">
        <v>166</v>
      </c>
      <c r="AC42" s="199">
        <f t="shared" ref="AC42" si="28">AVERAGE(D41,J41)</f>
        <v>1.0864468864468866</v>
      </c>
      <c r="AD42" s="200">
        <f t="shared" si="26"/>
        <v>1.2269895076674737</v>
      </c>
      <c r="AG42" s="198" t="s">
        <v>166</v>
      </c>
      <c r="AH42">
        <f t="shared" si="27"/>
        <v>182.25</v>
      </c>
    </row>
    <row r="43" spans="1:34" x14ac:dyDescent="0.25">
      <c r="AB43" s="183" t="s">
        <v>217</v>
      </c>
      <c r="AC43" s="201">
        <f>SMALL(AC38:AC42,1)</f>
        <v>1.0357142857142856</v>
      </c>
      <c r="AD43" s="201">
        <f>SMALL(AD38:AD42,1)</f>
        <v>1.0342857142857143</v>
      </c>
      <c r="AG43" s="198" t="s">
        <v>283</v>
      </c>
      <c r="AH43">
        <f>LARGE(AH38:AH42,1)</f>
        <v>182.25</v>
      </c>
    </row>
    <row r="44" spans="1:34" x14ac:dyDescent="0.25">
      <c r="A44" s="315" t="s">
        <v>90</v>
      </c>
      <c r="B44" s="315"/>
      <c r="C44" s="315"/>
      <c r="D44" s="315"/>
      <c r="E44" s="315"/>
      <c r="F44" s="315"/>
      <c r="G44" s="315"/>
      <c r="H44" s="315"/>
      <c r="I44" s="315"/>
      <c r="J44" s="315"/>
      <c r="K44" s="315"/>
      <c r="L44" s="315"/>
      <c r="M44" s="315"/>
      <c r="N44" s="315"/>
      <c r="O44" s="315"/>
      <c r="P44" s="315"/>
      <c r="Q44" s="315"/>
      <c r="R44" s="315"/>
      <c r="S44" s="315"/>
      <c r="T44" s="315"/>
      <c r="U44" s="315"/>
      <c r="V44" s="315"/>
      <c r="W44" s="315"/>
      <c r="X44" s="315"/>
      <c r="Y44" s="315"/>
      <c r="Z44" s="315"/>
      <c r="AB44" s="198" t="s">
        <v>218</v>
      </c>
      <c r="AC44" s="201"/>
      <c r="AD44" s="201"/>
    </row>
    <row r="46" spans="1:34" x14ac:dyDescent="0.25">
      <c r="A46" s="264" t="s">
        <v>159</v>
      </c>
      <c r="B46" s="264"/>
      <c r="C46" s="264"/>
      <c r="D46" s="220"/>
      <c r="G46" s="264" t="s">
        <v>169</v>
      </c>
      <c r="H46" s="264"/>
      <c r="I46" s="264"/>
      <c r="M46" s="241" t="s">
        <v>197</v>
      </c>
      <c r="N46" s="241"/>
      <c r="O46" s="241"/>
      <c r="P46" s="241"/>
      <c r="S46" s="241" t="s">
        <v>198</v>
      </c>
      <c r="T46" s="241"/>
      <c r="U46" s="241"/>
      <c r="V46" s="241"/>
    </row>
    <row r="47" spans="1:34" x14ac:dyDescent="0.25">
      <c r="A47" t="s">
        <v>162</v>
      </c>
      <c r="B47" t="s">
        <v>160</v>
      </c>
      <c r="C47" t="s">
        <v>161</v>
      </c>
      <c r="D47" t="s">
        <v>170</v>
      </c>
      <c r="E47" t="s">
        <v>174</v>
      </c>
      <c r="G47" t="s">
        <v>162</v>
      </c>
      <c r="H47" t="s">
        <v>160</v>
      </c>
      <c r="I47" t="s">
        <v>161</v>
      </c>
      <c r="J47" t="s">
        <v>170</v>
      </c>
      <c r="M47" s="198" t="s">
        <v>162</v>
      </c>
      <c r="N47" s="198" t="s">
        <v>160</v>
      </c>
      <c r="O47" s="198" t="s">
        <v>161</v>
      </c>
      <c r="P47" s="198" t="s">
        <v>170</v>
      </c>
      <c r="Q47" s="198"/>
      <c r="R47" s="198"/>
      <c r="S47" s="198" t="s">
        <v>162</v>
      </c>
      <c r="T47" s="198" t="s">
        <v>160</v>
      </c>
      <c r="U47" s="198" t="s">
        <v>161</v>
      </c>
      <c r="V47" s="198" t="s">
        <v>170</v>
      </c>
    </row>
    <row r="48" spans="1:34" x14ac:dyDescent="0.25">
      <c r="A48" s="183" t="s">
        <v>163</v>
      </c>
      <c r="B48" s="183">
        <v>337</v>
      </c>
      <c r="C48" s="183">
        <v>406</v>
      </c>
      <c r="D48" s="209">
        <f>C48/B48</f>
        <v>1.2047477744807122</v>
      </c>
      <c r="E48">
        <v>224</v>
      </c>
      <c r="G48" s="183" t="s">
        <v>163</v>
      </c>
      <c r="H48" s="183">
        <v>335</v>
      </c>
      <c r="I48" s="183">
        <v>359</v>
      </c>
      <c r="J48" s="199">
        <f>I48/H48</f>
        <v>1.0716417910447762</v>
      </c>
      <c r="M48" s="198" t="s">
        <v>163</v>
      </c>
      <c r="N48" s="198">
        <v>337</v>
      </c>
      <c r="O48" s="198">
        <v>372</v>
      </c>
      <c r="P48" s="200">
        <f>O48/N48</f>
        <v>1.1038575667655786</v>
      </c>
      <c r="Q48" s="198"/>
      <c r="R48" s="198"/>
      <c r="S48" s="198" t="s">
        <v>163</v>
      </c>
      <c r="T48" s="198">
        <v>338</v>
      </c>
      <c r="U48" s="198">
        <v>349</v>
      </c>
      <c r="V48" s="200">
        <f>U48/T48</f>
        <v>1.0325443786982249</v>
      </c>
      <c r="Y48" t="s">
        <v>162</v>
      </c>
      <c r="Z48" t="s">
        <v>199</v>
      </c>
      <c r="AB48" s="238"/>
      <c r="AC48" s="238" t="s">
        <v>215</v>
      </c>
      <c r="AD48" t="s">
        <v>216</v>
      </c>
      <c r="AG48" t="s">
        <v>162</v>
      </c>
      <c r="AH48" t="s">
        <v>280</v>
      </c>
    </row>
    <row r="49" spans="1:34" x14ac:dyDescent="0.25">
      <c r="A49" s="198" t="s">
        <v>168</v>
      </c>
      <c r="B49" s="198">
        <v>340</v>
      </c>
      <c r="C49" s="210">
        <v>409</v>
      </c>
      <c r="D49" s="200">
        <f t="shared" ref="D49:D52" si="29">C49/B49</f>
        <v>1.2029411764705882</v>
      </c>
      <c r="G49" s="198" t="s">
        <v>168</v>
      </c>
      <c r="H49" s="198">
        <v>336</v>
      </c>
      <c r="I49" s="210">
        <v>422</v>
      </c>
      <c r="J49" s="209">
        <f t="shared" ref="J49" si="30">I49/H49</f>
        <v>1.2559523809523809</v>
      </c>
      <c r="M49" s="198" t="s">
        <v>168</v>
      </c>
      <c r="N49" s="198">
        <v>339</v>
      </c>
      <c r="O49" s="198">
        <v>454</v>
      </c>
      <c r="P49" s="200">
        <f t="shared" ref="P49:P52" si="31">O49/N49</f>
        <v>1.3392330383480826</v>
      </c>
      <c r="Q49" s="198"/>
      <c r="R49" s="198"/>
      <c r="S49" s="198" t="s">
        <v>168</v>
      </c>
      <c r="T49" s="198">
        <v>339</v>
      </c>
      <c r="U49" s="198">
        <v>435</v>
      </c>
      <c r="V49" s="200">
        <f t="shared" ref="V49:V52" si="32">U49/T49</f>
        <v>1.2831858407079646</v>
      </c>
      <c r="Y49" s="198" t="s">
        <v>163</v>
      </c>
      <c r="Z49" s="201">
        <f>AVERAGE(D49,J49,P48,V48)</f>
        <v>1.1488238757216931</v>
      </c>
      <c r="AB49" t="s">
        <v>162</v>
      </c>
      <c r="AC49" t="s">
        <v>199</v>
      </c>
      <c r="AD49" t="s">
        <v>199</v>
      </c>
      <c r="AG49" s="198" t="s">
        <v>163</v>
      </c>
      <c r="AH49">
        <f>AVERAGE(B48,H48,N48,T48)</f>
        <v>336.75</v>
      </c>
    </row>
    <row r="50" spans="1:34" x14ac:dyDescent="0.25">
      <c r="A50" s="193" t="s">
        <v>164</v>
      </c>
      <c r="B50" s="193">
        <v>346</v>
      </c>
      <c r="C50" s="193">
        <v>355</v>
      </c>
      <c r="D50" s="203">
        <f t="shared" si="29"/>
        <v>1.0260115606936415</v>
      </c>
      <c r="G50" s="203" t="s">
        <v>164</v>
      </c>
      <c r="H50" s="193">
        <v>343</v>
      </c>
      <c r="I50" s="193">
        <v>351</v>
      </c>
      <c r="J50" s="203">
        <f>I50/H50</f>
        <v>1.0233236151603498</v>
      </c>
      <c r="M50" s="198" t="s">
        <v>164</v>
      </c>
      <c r="N50" s="198">
        <v>346</v>
      </c>
      <c r="O50" s="198">
        <v>444</v>
      </c>
      <c r="P50" s="200">
        <f t="shared" si="31"/>
        <v>1.2832369942196531</v>
      </c>
      <c r="Q50" s="198"/>
      <c r="R50" s="198"/>
      <c r="S50" s="193" t="s">
        <v>164</v>
      </c>
      <c r="T50" s="193">
        <v>344</v>
      </c>
      <c r="U50" s="193">
        <v>350</v>
      </c>
      <c r="V50" s="203">
        <f t="shared" si="32"/>
        <v>1.0174418604651163</v>
      </c>
      <c r="Y50" s="198" t="s">
        <v>168</v>
      </c>
      <c r="Z50" s="201">
        <f>AVERAGE(D50,J50,P49,V49)</f>
        <v>1.1679385137275096</v>
      </c>
      <c r="AB50" s="198" t="s">
        <v>163</v>
      </c>
      <c r="AC50" s="200">
        <f>AVERAGE(D48,J48)</f>
        <v>1.1381947827627443</v>
      </c>
      <c r="AD50" s="199">
        <f>AVERAGE(P48,V48)</f>
        <v>1.0682009727319017</v>
      </c>
      <c r="AG50" s="198" t="s">
        <v>168</v>
      </c>
      <c r="AH50">
        <f t="shared" ref="AH50:AH53" si="33">AVERAGE(B49,H49,N49,T49)</f>
        <v>338.5</v>
      </c>
    </row>
    <row r="51" spans="1:34" x14ac:dyDescent="0.25">
      <c r="A51" s="198" t="s">
        <v>165</v>
      </c>
      <c r="B51" s="198">
        <v>345</v>
      </c>
      <c r="C51" s="198">
        <v>385</v>
      </c>
      <c r="D51" s="200">
        <f t="shared" si="29"/>
        <v>1.1159420289855073</v>
      </c>
      <c r="G51" s="200" t="s">
        <v>165</v>
      </c>
      <c r="H51" s="198">
        <v>343</v>
      </c>
      <c r="I51" s="198">
        <v>397</v>
      </c>
      <c r="J51" s="200">
        <f>I51/H51</f>
        <v>1.1574344023323615</v>
      </c>
      <c r="M51" s="193" t="s">
        <v>165</v>
      </c>
      <c r="N51" s="193">
        <v>344</v>
      </c>
      <c r="O51" s="193">
        <v>377</v>
      </c>
      <c r="P51" s="203">
        <f t="shared" si="31"/>
        <v>1.0959302325581395</v>
      </c>
      <c r="Q51" s="198"/>
      <c r="R51" s="198"/>
      <c r="S51" s="200" t="s">
        <v>165</v>
      </c>
      <c r="T51" s="222">
        <v>345</v>
      </c>
      <c r="U51" s="222">
        <v>381</v>
      </c>
      <c r="V51" s="200">
        <f t="shared" si="32"/>
        <v>1.1043478260869566</v>
      </c>
      <c r="Y51" s="200" t="s">
        <v>164</v>
      </c>
      <c r="Z51" s="200">
        <f>AVERAGE(D51,J51,P50,V50)</f>
        <v>1.1435138215006595</v>
      </c>
      <c r="AB51" s="198" t="s">
        <v>168</v>
      </c>
      <c r="AC51" s="199">
        <f t="shared" ref="AC51:AC54" si="34">AVERAGE(D49,J49)</f>
        <v>1.2294467787114844</v>
      </c>
      <c r="AD51" s="200">
        <f t="shared" ref="AD51:AD54" si="35">AVERAGE(P49,V49)</f>
        <v>1.3112094395280236</v>
      </c>
      <c r="AG51" s="200" t="s">
        <v>164</v>
      </c>
      <c r="AH51">
        <f t="shared" si="33"/>
        <v>344.75</v>
      </c>
    </row>
    <row r="52" spans="1:34" x14ac:dyDescent="0.25">
      <c r="A52" s="198" t="s">
        <v>166</v>
      </c>
      <c r="B52" s="198">
        <v>348</v>
      </c>
      <c r="C52" s="198">
        <v>407</v>
      </c>
      <c r="D52" s="200">
        <f t="shared" si="29"/>
        <v>1.1695402298850575</v>
      </c>
      <c r="G52" s="200" t="s">
        <v>166</v>
      </c>
      <c r="H52" s="198">
        <v>346</v>
      </c>
      <c r="I52" s="198">
        <v>375</v>
      </c>
      <c r="J52" s="200">
        <f>I52/H52</f>
        <v>1.0838150289017341</v>
      </c>
      <c r="M52" s="198" t="s">
        <v>166</v>
      </c>
      <c r="N52" s="198">
        <v>346</v>
      </c>
      <c r="O52" s="198">
        <v>444</v>
      </c>
      <c r="P52" s="200">
        <f t="shared" si="31"/>
        <v>1.2832369942196531</v>
      </c>
      <c r="Q52" s="198"/>
      <c r="R52" s="198"/>
      <c r="S52" s="198" t="s">
        <v>166</v>
      </c>
      <c r="T52" s="198">
        <v>344</v>
      </c>
      <c r="U52" s="198">
        <v>411</v>
      </c>
      <c r="V52" s="200">
        <f t="shared" si="32"/>
        <v>1.194767441860465</v>
      </c>
      <c r="Y52" s="193" t="s">
        <v>165</v>
      </c>
      <c r="Z52" s="203">
        <f>AVERAGE(D52,J52,P51,V51)</f>
        <v>1.113408329357972</v>
      </c>
      <c r="AB52" s="200" t="s">
        <v>164</v>
      </c>
      <c r="AC52" s="199">
        <f t="shared" si="34"/>
        <v>1.0246675879269955</v>
      </c>
      <c r="AD52" s="200">
        <f t="shared" si="35"/>
        <v>1.1503394273423848</v>
      </c>
      <c r="AG52" s="198" t="s">
        <v>165</v>
      </c>
      <c r="AH52">
        <f t="shared" si="33"/>
        <v>344.25</v>
      </c>
    </row>
    <row r="53" spans="1:34" x14ac:dyDescent="0.25">
      <c r="Y53" s="198" t="s">
        <v>166</v>
      </c>
      <c r="Z53" s="200">
        <f>AVERAGE(D53,J53,P52,V52)</f>
        <v>1.2390022180400591</v>
      </c>
      <c r="AB53" s="198" t="s">
        <v>165</v>
      </c>
      <c r="AC53" s="200">
        <f t="shared" si="34"/>
        <v>1.1366882156589344</v>
      </c>
      <c r="AD53" s="199">
        <f t="shared" si="35"/>
        <v>1.1001390293225479</v>
      </c>
      <c r="AG53" s="198" t="s">
        <v>166</v>
      </c>
      <c r="AH53">
        <f t="shared" si="33"/>
        <v>346</v>
      </c>
    </row>
    <row r="54" spans="1:34" x14ac:dyDescent="0.25">
      <c r="AB54" s="198" t="s">
        <v>166</v>
      </c>
      <c r="AC54" s="199">
        <f t="shared" si="34"/>
        <v>1.1266776293933958</v>
      </c>
      <c r="AD54" s="200">
        <f t="shared" si="35"/>
        <v>1.2390022180400591</v>
      </c>
      <c r="AG54" s="198" t="s">
        <v>283</v>
      </c>
      <c r="AH54">
        <f>LARGE(AH49:AH53,1)</f>
        <v>346</v>
      </c>
    </row>
    <row r="55" spans="1:34" x14ac:dyDescent="0.25">
      <c r="AB55" s="183" t="s">
        <v>217</v>
      </c>
      <c r="AC55" s="201">
        <f>SMALL(AC50:AC54,1)</f>
        <v>1.0246675879269955</v>
      </c>
      <c r="AD55" s="201">
        <f>SMALL(AD50:AD54,1)</f>
        <v>1.0682009727319017</v>
      </c>
    </row>
    <row r="56" spans="1:34" x14ac:dyDescent="0.25">
      <c r="AB56" s="198" t="s">
        <v>218</v>
      </c>
      <c r="AC56" s="201"/>
      <c r="AD56" s="201"/>
    </row>
    <row r="59" spans="1:34" x14ac:dyDescent="0.25">
      <c r="AB59" s="159"/>
      <c r="AC59" s="159"/>
      <c r="AD59" s="198"/>
    </row>
    <row r="60" spans="1:34" x14ac:dyDescent="0.25">
      <c r="AB60" s="198"/>
      <c r="AC60" s="198"/>
      <c r="AD60" s="198"/>
    </row>
    <row r="61" spans="1:34" x14ac:dyDescent="0.25">
      <c r="A61" t="s">
        <v>162</v>
      </c>
      <c r="B61" s="220" t="s">
        <v>40</v>
      </c>
      <c r="C61" s="220" t="s">
        <v>41</v>
      </c>
      <c r="D61" s="220" t="s">
        <v>91</v>
      </c>
      <c r="E61" s="220" t="s">
        <v>42</v>
      </c>
      <c r="F61" s="220" t="s">
        <v>93</v>
      </c>
      <c r="AB61" s="198"/>
      <c r="AC61" s="200"/>
      <c r="AD61" s="200"/>
    </row>
    <row r="62" spans="1:34" x14ac:dyDescent="0.25">
      <c r="A62" s="198" t="s">
        <v>200</v>
      </c>
      <c r="B62" s="231">
        <v>1.6497881355932202</v>
      </c>
      <c r="C62" s="225">
        <v>1.3403152435973253</v>
      </c>
      <c r="D62" s="225">
        <v>1.2320675914120791</v>
      </c>
      <c r="E62" s="231">
        <v>1.2572355915250153</v>
      </c>
      <c r="F62" s="225">
        <v>1.1488238757216931</v>
      </c>
      <c r="AB62" s="198"/>
      <c r="AC62" s="200"/>
      <c r="AD62" s="200"/>
    </row>
    <row r="63" spans="1:34" x14ac:dyDescent="0.25">
      <c r="A63" s="198" t="s">
        <v>201</v>
      </c>
      <c r="B63" s="225">
        <v>1.3055790960451978</v>
      </c>
      <c r="C63" s="234">
        <v>1.3614130434782608</v>
      </c>
      <c r="D63" s="231">
        <v>1.5217854162711535</v>
      </c>
      <c r="E63" s="225">
        <v>1.2554114490161001</v>
      </c>
      <c r="F63" s="231">
        <v>1.1679385137275096</v>
      </c>
      <c r="AB63" s="200"/>
      <c r="AC63" s="200"/>
      <c r="AD63" s="200"/>
    </row>
    <row r="64" spans="1:34" x14ac:dyDescent="0.25">
      <c r="A64" s="200" t="s">
        <v>202</v>
      </c>
      <c r="B64" s="225">
        <v>1.1379310344827587</v>
      </c>
      <c r="C64" s="225">
        <v>1.1563246536072622</v>
      </c>
      <c r="D64" s="224">
        <v>1.0937791559189947</v>
      </c>
      <c r="E64" s="224">
        <v>1.0349999999999999</v>
      </c>
      <c r="F64" s="225">
        <v>1.1435138215006595</v>
      </c>
      <c r="AB64" s="198"/>
      <c r="AC64" s="200"/>
      <c r="AD64" s="200"/>
    </row>
    <row r="65" spans="1:30" x14ac:dyDescent="0.25">
      <c r="A65" s="198" t="s">
        <v>203</v>
      </c>
      <c r="B65" s="225">
        <v>1.2208333333333332</v>
      </c>
      <c r="C65" s="224">
        <v>1.1467391304347827</v>
      </c>
      <c r="D65" s="225">
        <v>1.158635640195379</v>
      </c>
      <c r="E65" s="225">
        <v>1.1132234432234434</v>
      </c>
      <c r="F65" s="224">
        <v>1.113408329357972</v>
      </c>
      <c r="AB65" s="198"/>
      <c r="AC65" s="200"/>
      <c r="AD65" s="200"/>
    </row>
    <row r="66" spans="1:30" x14ac:dyDescent="0.25">
      <c r="A66" s="198" t="s">
        <v>204</v>
      </c>
      <c r="B66" s="224">
        <v>1.1083333333333334</v>
      </c>
      <c r="C66" s="225">
        <v>1.1841555183946488</v>
      </c>
      <c r="D66" s="225">
        <v>1.2515568373232606</v>
      </c>
      <c r="E66" s="225">
        <v>1.2269895076674737</v>
      </c>
      <c r="F66" s="225">
        <v>1.2390022180400591</v>
      </c>
      <c r="AB66" s="198"/>
      <c r="AC66" s="200"/>
      <c r="AD66" s="200"/>
    </row>
    <row r="67" spans="1:30" x14ac:dyDescent="0.25">
      <c r="AB67" s="198"/>
      <c r="AC67" s="200"/>
      <c r="AD67" s="200"/>
    </row>
    <row r="70" spans="1:30" x14ac:dyDescent="0.25">
      <c r="A70" s="226" t="s">
        <v>162</v>
      </c>
      <c r="B70" s="220" t="s">
        <v>199</v>
      </c>
      <c r="C70" s="220" t="s">
        <v>205</v>
      </c>
      <c r="D70" s="220" t="s">
        <v>206</v>
      </c>
      <c r="E70" s="220" t="s">
        <v>207</v>
      </c>
    </row>
    <row r="71" spans="1:30" x14ac:dyDescent="0.25">
      <c r="A71" s="227" t="s">
        <v>200</v>
      </c>
      <c r="B71" s="223">
        <f>AVERAGE(V26,V37,V48,V5,V15,P5,P15,P26,P37,P48,J48,J37,J26,J15,J5,D5,D15,D26,D37,D48)</f>
        <v>1.3042946147164158</v>
      </c>
      <c r="C71" s="23">
        <f>_xlfn.STDEV.S(V26,V37,V48,V5,V15,P5,P15,P26,P37,P48,J48,J37,J26,J15,J5,D5,D15,D26,D37,D48)</f>
        <v>0.21549667314970011</v>
      </c>
      <c r="D71" s="223">
        <f>MAX(V26,V37,V48,V5,V15,P5,P15,P26,P37,P48,J48,J37,J26,J15,J5,D5,D15,D26,D37,D48)</f>
        <v>1.8644067796610169</v>
      </c>
      <c r="E71" s="223">
        <f>MIN(V26,V37,V48,V5,V15,P5,P15,P26,P37,P48,J48,J37,J26,J15,J5,D5,D15,D26,D37,D48)</f>
        <v>1.0325443786982249</v>
      </c>
    </row>
    <row r="72" spans="1:30" x14ac:dyDescent="0.25">
      <c r="A72" s="230" t="s">
        <v>201</v>
      </c>
      <c r="B72" s="231">
        <f>AVERAGE(V27,V38,V49,V6,V16,P6,P16,P27,P38,P49,J49,J38,J27,J16,J6,D6,D16,D27,D38,D49)</f>
        <v>1.3725655934805674</v>
      </c>
      <c r="C72" s="232">
        <f>_xlfn.STDEV.S(V27,V38,V49,V6,V16,P6,P16,P27,P38,P49,J49,J38,J27,J16,J6,D6,D16,D27,D38,D49)</f>
        <v>0.14677438517035701</v>
      </c>
      <c r="D72" s="231">
        <f>MAX(V27,V38,V49,V6,V16,P6,P16,P27,P38,P49,J49,J38,J27,J16,J6,D6,D16,D27,D38,D49)</f>
        <v>1.8473282442748091</v>
      </c>
      <c r="E72" s="231">
        <f>MIN(V27,V38,V49,V6,V16,P6,P16,P27,P38,P49,J49,J38,J27,J16,J6,D6,D16,D27,D38,D49)</f>
        <v>1.2029411764705882</v>
      </c>
    </row>
    <row r="73" spans="1:30" x14ac:dyDescent="0.25">
      <c r="A73" s="228" t="s">
        <v>202</v>
      </c>
      <c r="B73" s="224">
        <f>AVERAGE(V28,V39,V50,V7,V17,P7,P17,P28,P39,P50,J50,J39,J28,J17,J7,D7,D17,D28,D39,D50)</f>
        <v>1.1053494285704992</v>
      </c>
      <c r="C73" s="229">
        <f>_xlfn.STDEV.S(V28,V39,V50,V7,V17,P7,P17,P28,P39,P50,J50,J39,J28,J17,J7,D7,D17,D28,D39,D50)</f>
        <v>9.2425585480271591E-2</v>
      </c>
      <c r="D73" s="224">
        <f>MAX(V28,V39,V50,V7,V17,P7,P17,P28,P39,P50,J50,J39,J28,J17,J7,D7,D17,D28,D39,D50)</f>
        <v>1.3076923076923077</v>
      </c>
      <c r="E73" s="224">
        <f>MIN(V28,V39,V50,V7,V17,P7,P17,P28,P39,P50,J50,J39,J28,J17,J7,D7,D17,D28,D39,D50)</f>
        <v>1</v>
      </c>
    </row>
    <row r="74" spans="1:30" x14ac:dyDescent="0.25">
      <c r="A74" s="227" t="s">
        <v>203</v>
      </c>
      <c r="B74" s="223">
        <f>AVERAGE(V29,V40,V51,V8,V18,P8,P18,P29,P40,P51,J51,J40,J29,J18,J8,D8,D18,D29,D40,D51)</f>
        <v>1.1464957738622754</v>
      </c>
      <c r="C74" s="23">
        <f>_xlfn.STDEV.S(V29,V40,V51,V8,V18,P8,P18,P29,P40,P51,J51,J40,J29,J18,J8,D8,D18,D29,D40,D51)</f>
        <v>8.0583768128035471E-2</v>
      </c>
      <c r="D74" s="223">
        <f>MAX(V29,V40,V51,V8,V18,P8,P18,P29,P40,P51,J51,J40,J29,J18,J8,D8,D18,D29,D40,D51)</f>
        <v>1.2666666666666666</v>
      </c>
      <c r="E74" s="223">
        <f>MIN(V29,V40,V51,V8,V18,P8,P18,P29,P40,P51,J51,J40,J29,J18,J8,D8,D18,D29,D40,D51)</f>
        <v>1</v>
      </c>
    </row>
    <row r="75" spans="1:30" x14ac:dyDescent="0.25">
      <c r="A75" s="227" t="s">
        <v>204</v>
      </c>
      <c r="B75" s="223">
        <f>AVERAGE(V30,V41,V52,V9,V19,P9,P19,P30,P41,P52,J52,J41,J30,J19,J9,D9,D19,D30,D41,D52)</f>
        <v>1.1767207619650302</v>
      </c>
      <c r="C75" s="23">
        <f>_xlfn.STDEV.S(V30,V41,V52,V9,V19,P9,P19,P30,P41,P52,J52,J41,J30,J19,J9,D9,D19,D30,D41,D52)</f>
        <v>0.11639572195516514</v>
      </c>
      <c r="D75" s="223">
        <f>MAX(V30,V41,V52,V9,V19,P9,P19,P30,P41,P52,J52,J41,J30,J19,J9,D9,D19,D30,D41,D52)</f>
        <v>1.5244755244755244</v>
      </c>
      <c r="E75" s="223">
        <f>MIN(V30,V41,V52,V9,V19,P9,P19,P30,P41,P52,J52,J41,J30,J19,J9,D9,D19,D30,D41,D52)</f>
        <v>1</v>
      </c>
    </row>
  </sheetData>
  <mergeCells count="19">
    <mergeCell ref="S24:V24"/>
    <mergeCell ref="A44:Z44"/>
    <mergeCell ref="A33:Z33"/>
    <mergeCell ref="A46:C46"/>
    <mergeCell ref="G46:I46"/>
    <mergeCell ref="M24:P24"/>
    <mergeCell ref="A24:C24"/>
    <mergeCell ref="G24:I24"/>
    <mergeCell ref="A35:D35"/>
    <mergeCell ref="G35:I35"/>
    <mergeCell ref="M35:P35"/>
    <mergeCell ref="S35:V35"/>
    <mergeCell ref="A22:Z22"/>
    <mergeCell ref="A13:C13"/>
    <mergeCell ref="G13:I13"/>
    <mergeCell ref="A1:Z1"/>
    <mergeCell ref="A11:Z11"/>
    <mergeCell ref="M13:P13"/>
    <mergeCell ref="S13:V13"/>
  </mergeCells>
  <conditionalFormatting sqref="AD38:AD42">
    <cfRule type="cellIs" dxfId="48" priority="4" operator="equal">
      <formula>$AE$20</formula>
    </cfRule>
  </conditionalFormatting>
  <conditionalFormatting sqref="AC6:AC10">
    <cfRule type="cellIs" dxfId="47" priority="9" operator="equal">
      <formula>$AD$10</formula>
    </cfRule>
  </conditionalFormatting>
  <conditionalFormatting sqref="AC16:AC20">
    <cfRule type="cellIs" dxfId="46" priority="8" operator="equal">
      <formula>$AD$20</formula>
    </cfRule>
  </conditionalFormatting>
  <conditionalFormatting sqref="AD61:AD65 AD16:AD20 AD27:AD31">
    <cfRule type="cellIs" dxfId="45" priority="7" operator="equal">
      <formula>$AE$20</formula>
    </cfRule>
  </conditionalFormatting>
  <conditionalFormatting sqref="AC27:AC31">
    <cfRule type="cellIs" dxfId="44" priority="10" operator="equal">
      <formula>$AD$31</formula>
    </cfRule>
    <cfRule type="cellIs" dxfId="43" priority="11" operator="equal">
      <formula>$AD$20</formula>
    </cfRule>
  </conditionalFormatting>
  <conditionalFormatting sqref="AC61:AC65">
    <cfRule type="cellIs" dxfId="42" priority="15" operator="equal">
      <formula>$AD$54</formula>
    </cfRule>
    <cfRule type="cellIs" dxfId="41" priority="16" operator="equal">
      <formula>$AD$42</formula>
    </cfRule>
    <cfRule type="cellIs" dxfId="40" priority="17" operator="equal">
      <formula>$AD$31</formula>
    </cfRule>
    <cfRule type="cellIs" dxfId="39" priority="18" operator="equal">
      <formula>$AD$20</formula>
    </cfRule>
  </conditionalFormatting>
  <conditionalFormatting sqref="AC38:AC42">
    <cfRule type="cellIs" dxfId="38" priority="5" operator="equal">
      <formula>$AD$31</formula>
    </cfRule>
    <cfRule type="cellIs" dxfId="37" priority="6" operator="equal">
      <formula>$AD$20</formula>
    </cfRule>
  </conditionalFormatting>
  <conditionalFormatting sqref="AD50:AD54">
    <cfRule type="cellIs" dxfId="36" priority="1" operator="equal">
      <formula>$AE$20</formula>
    </cfRule>
  </conditionalFormatting>
  <conditionalFormatting sqref="AC50:AC54">
    <cfRule type="cellIs" dxfId="35" priority="2" operator="equal">
      <formula>$AD$31</formula>
    </cfRule>
    <cfRule type="cellIs" dxfId="34" priority="3" operator="equal">
      <formula>$AD$20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4CC5D-49C9-41A6-A14F-A443E30063AE}">
  <dimension ref="A1:G319"/>
  <sheetViews>
    <sheetView topLeftCell="A205" workbookViewId="0">
      <selection activeCell="F27" sqref="F27"/>
    </sheetView>
  </sheetViews>
  <sheetFormatPr defaultRowHeight="15" x14ac:dyDescent="0.25"/>
  <cols>
    <col min="1" max="1" width="96.85546875" bestFit="1" customWidth="1"/>
    <col min="2" max="2" width="27.7109375" bestFit="1" customWidth="1"/>
    <col min="5" max="5" width="21.42578125" bestFit="1" customWidth="1"/>
    <col min="6" max="6" width="12.5703125" bestFit="1" customWidth="1"/>
    <col min="7" max="7" width="12.42578125" bestFit="1" customWidth="1"/>
  </cols>
  <sheetData>
    <row r="1" spans="1:7" x14ac:dyDescent="0.25">
      <c r="A1" t="s">
        <v>251</v>
      </c>
      <c r="B1" s="243" t="s">
        <v>253</v>
      </c>
      <c r="C1" s="243" t="s">
        <v>112</v>
      </c>
      <c r="E1" s="238"/>
      <c r="F1" s="238" t="s">
        <v>215</v>
      </c>
      <c r="G1" t="s">
        <v>216</v>
      </c>
    </row>
    <row r="2" spans="1:7" x14ac:dyDescent="0.25">
      <c r="A2" s="243" t="s">
        <v>226</v>
      </c>
      <c r="B2" s="242">
        <v>1.9837962381079299</v>
      </c>
      <c r="C2" s="182">
        <v>1.2833333333333301</v>
      </c>
      <c r="E2" t="s">
        <v>162</v>
      </c>
      <c r="F2" t="s">
        <v>199</v>
      </c>
      <c r="G2" t="s">
        <v>199</v>
      </c>
    </row>
    <row r="3" spans="1:7" x14ac:dyDescent="0.25">
      <c r="A3" s="243" t="s">
        <v>227</v>
      </c>
      <c r="B3" s="242">
        <v>1.99256212519035</v>
      </c>
      <c r="C3" s="182">
        <v>1.65</v>
      </c>
      <c r="E3" s="198" t="s">
        <v>279</v>
      </c>
      <c r="F3" s="247">
        <f>AVERAGE(C2,C20)</f>
        <v>1.2916666666666652</v>
      </c>
      <c r="G3" s="201">
        <f>AVERAGE(C8,C14)</f>
        <v>1.3194915254237252</v>
      </c>
    </row>
    <row r="4" spans="1:7" x14ac:dyDescent="0.25">
      <c r="A4" s="243" t="s">
        <v>228</v>
      </c>
      <c r="B4" s="242">
        <v>1.9866670517773</v>
      </c>
      <c r="C4" s="182">
        <v>1.2166666666666599</v>
      </c>
      <c r="E4" s="198" t="s">
        <v>163</v>
      </c>
      <c r="F4" s="201">
        <f t="shared" ref="F4:F7" si="0">AVERAGE(C3,C21)</f>
        <v>1.638559322033895</v>
      </c>
      <c r="G4" s="201">
        <f t="shared" ref="G4:G7" si="1">AVERAGE(C9,C15)</f>
        <v>1.6610169491525348</v>
      </c>
    </row>
    <row r="5" spans="1:7" x14ac:dyDescent="0.25">
      <c r="A5" s="243" t="s">
        <v>229</v>
      </c>
      <c r="B5" s="242">
        <v>1.99703986484595</v>
      </c>
      <c r="C5" s="182">
        <v>1.2166666666666599</v>
      </c>
      <c r="E5" s="200" t="s">
        <v>164</v>
      </c>
      <c r="F5" s="201">
        <f t="shared" si="0"/>
        <v>1.11666666666666</v>
      </c>
      <c r="G5" s="201">
        <f t="shared" si="1"/>
        <v>1.1416666666666599</v>
      </c>
    </row>
    <row r="6" spans="1:7" x14ac:dyDescent="0.25">
      <c r="A6" t="s">
        <v>230</v>
      </c>
      <c r="B6" s="242">
        <v>1.98065713230715</v>
      </c>
      <c r="C6" s="182">
        <v>1.13333333333333</v>
      </c>
      <c r="E6" s="198" t="s">
        <v>165</v>
      </c>
      <c r="F6" s="201">
        <f t="shared" si="0"/>
        <v>1.24166666666666</v>
      </c>
      <c r="G6" s="201">
        <f t="shared" si="1"/>
        <v>1.1999999999999948</v>
      </c>
    </row>
    <row r="7" spans="1:7" x14ac:dyDescent="0.25">
      <c r="A7" t="s">
        <v>232</v>
      </c>
      <c r="B7" s="242"/>
      <c r="C7" s="182"/>
      <c r="E7" s="198" t="s">
        <v>166</v>
      </c>
      <c r="F7" s="201">
        <f t="shared" si="0"/>
        <v>1.1166666666666649</v>
      </c>
      <c r="G7" s="199">
        <f t="shared" si="1"/>
        <v>1.099999999999995</v>
      </c>
    </row>
    <row r="8" spans="1:7" x14ac:dyDescent="0.25">
      <c r="A8" s="243" t="s">
        <v>226</v>
      </c>
      <c r="B8" s="242">
        <v>6.0992753999546201</v>
      </c>
      <c r="C8" s="182">
        <v>1.3</v>
      </c>
      <c r="E8" s="183" t="s">
        <v>217</v>
      </c>
      <c r="F8" s="201">
        <f>SMALL(F3:F7,1)</f>
        <v>1.11666666666666</v>
      </c>
      <c r="G8" s="201">
        <f>SMALL(G3:G7,1)</f>
        <v>1.099999999999995</v>
      </c>
    </row>
    <row r="9" spans="1:7" x14ac:dyDescent="0.25">
      <c r="A9" s="243" t="s">
        <v>227</v>
      </c>
      <c r="B9" s="242">
        <v>6.1059309285375001</v>
      </c>
      <c r="C9" s="182">
        <v>1.86440677966101</v>
      </c>
      <c r="E9" s="198" t="s">
        <v>218</v>
      </c>
      <c r="F9" s="201">
        <f>AVERAGE(F3:F8)</f>
        <v>1.2536487758945343</v>
      </c>
      <c r="G9" s="201">
        <f>AVERAGE(G3:G8)</f>
        <v>1.2536958568738175</v>
      </c>
    </row>
    <row r="10" spans="1:7" x14ac:dyDescent="0.25">
      <c r="A10" s="243" t="s">
        <v>228</v>
      </c>
      <c r="B10" s="242">
        <v>6.1045658523957904</v>
      </c>
      <c r="C10" s="182">
        <v>1.1666666666666601</v>
      </c>
    </row>
    <row r="11" spans="1:7" x14ac:dyDescent="0.25">
      <c r="A11" s="243" t="s">
        <v>229</v>
      </c>
      <c r="B11" s="242">
        <v>6.1034859206104697</v>
      </c>
      <c r="C11" s="182">
        <v>1.18333333333333</v>
      </c>
    </row>
    <row r="12" spans="1:7" x14ac:dyDescent="0.25">
      <c r="A12" t="s">
        <v>230</v>
      </c>
      <c r="B12" s="242">
        <v>6.1046875414316597</v>
      </c>
      <c r="C12" s="182">
        <v>1.11666666666666</v>
      </c>
    </row>
    <row r="13" spans="1:7" x14ac:dyDescent="0.25">
      <c r="A13" t="s">
        <v>233</v>
      </c>
      <c r="B13" s="242"/>
      <c r="C13" s="182"/>
    </row>
    <row r="14" spans="1:7" x14ac:dyDescent="0.25">
      <c r="A14" t="s">
        <v>226</v>
      </c>
      <c r="B14" s="242">
        <v>5.9902732227650901</v>
      </c>
      <c r="C14" s="182">
        <v>1.3389830508474501</v>
      </c>
    </row>
    <row r="15" spans="1:7" x14ac:dyDescent="0.25">
      <c r="A15" t="s">
        <v>227</v>
      </c>
      <c r="B15" s="242">
        <v>5.9914626350319597</v>
      </c>
      <c r="C15" s="182">
        <v>1.4576271186440599</v>
      </c>
    </row>
    <row r="16" spans="1:7" x14ac:dyDescent="0.25">
      <c r="A16" t="s">
        <v>228</v>
      </c>
      <c r="B16" s="242">
        <v>5.98276062517487</v>
      </c>
      <c r="C16" s="182">
        <v>1.11666666666666</v>
      </c>
    </row>
    <row r="17" spans="1:7" x14ac:dyDescent="0.25">
      <c r="A17" t="s">
        <v>229</v>
      </c>
      <c r="B17" s="242">
        <v>5.9834655492531699</v>
      </c>
      <c r="C17" s="182">
        <v>1.2166666666666599</v>
      </c>
    </row>
    <row r="18" spans="1:7" x14ac:dyDescent="0.25">
      <c r="A18" t="s">
        <v>230</v>
      </c>
      <c r="B18" s="242">
        <v>5.9922820802712398</v>
      </c>
      <c r="C18" s="182">
        <v>1.0833333333333299</v>
      </c>
    </row>
    <row r="19" spans="1:7" x14ac:dyDescent="0.25">
      <c r="A19" t="s">
        <v>234</v>
      </c>
      <c r="B19" s="242"/>
      <c r="C19" s="182"/>
    </row>
    <row r="20" spans="1:7" x14ac:dyDescent="0.25">
      <c r="A20" t="s">
        <v>226</v>
      </c>
      <c r="B20" s="242">
        <v>4.6236673189135402</v>
      </c>
      <c r="C20" s="182">
        <v>1.3</v>
      </c>
    </row>
    <row r="21" spans="1:7" x14ac:dyDescent="0.25">
      <c r="A21" t="s">
        <v>227</v>
      </c>
      <c r="B21" s="242">
        <v>4.6227393322562902</v>
      </c>
      <c r="C21" s="182">
        <v>1.6271186440677901</v>
      </c>
    </row>
    <row r="22" spans="1:7" x14ac:dyDescent="0.25">
      <c r="A22" t="s">
        <v>228</v>
      </c>
      <c r="B22" s="242">
        <v>4.6207821829834401</v>
      </c>
      <c r="C22" s="182">
        <v>1.0166666666666599</v>
      </c>
    </row>
    <row r="23" spans="1:7" x14ac:dyDescent="0.25">
      <c r="A23" t="s">
        <v>229</v>
      </c>
      <c r="B23" s="242">
        <v>4.6222773569543998</v>
      </c>
      <c r="C23" s="182">
        <v>1.2666666666666599</v>
      </c>
    </row>
    <row r="24" spans="1:7" x14ac:dyDescent="0.25">
      <c r="A24" t="s">
        <v>230</v>
      </c>
      <c r="B24" s="242">
        <v>4.6225875015552402</v>
      </c>
      <c r="C24" s="182">
        <v>1.1000000000000001</v>
      </c>
    </row>
    <row r="25" spans="1:7" x14ac:dyDescent="0.25">
      <c r="A25" s="243" t="s">
        <v>235</v>
      </c>
      <c r="B25" s="242"/>
      <c r="C25" s="182"/>
      <c r="E25" s="238"/>
      <c r="F25" s="238" t="s">
        <v>215</v>
      </c>
      <c r="G25" t="s">
        <v>216</v>
      </c>
    </row>
    <row r="26" spans="1:7" x14ac:dyDescent="0.25">
      <c r="A26" s="243" t="s">
        <v>226</v>
      </c>
      <c r="B26" s="242">
        <v>1.9712986387358</v>
      </c>
      <c r="C26" s="182">
        <v>1.25</v>
      </c>
      <c r="E26" t="s">
        <v>162</v>
      </c>
      <c r="F26" t="s">
        <v>199</v>
      </c>
      <c r="G26" t="s">
        <v>199</v>
      </c>
    </row>
    <row r="27" spans="1:7" x14ac:dyDescent="0.25">
      <c r="A27" s="243" t="s">
        <v>227</v>
      </c>
      <c r="B27" s="242">
        <v>1.97832909847273</v>
      </c>
      <c r="C27" s="182">
        <v>1.4105263157894701</v>
      </c>
      <c r="E27" s="198" t="s">
        <v>279</v>
      </c>
      <c r="F27" s="247">
        <f>AVERAGE(C26,C44)</f>
        <v>1.2771739130434749</v>
      </c>
      <c r="G27" s="201">
        <f>AVERAGE(C32,C38)</f>
        <v>1.4456521739130399</v>
      </c>
    </row>
    <row r="28" spans="1:7" x14ac:dyDescent="0.25">
      <c r="A28" s="243" t="s">
        <v>228</v>
      </c>
      <c r="B28" s="242">
        <v>1.9777253591978099</v>
      </c>
      <c r="C28" s="182">
        <v>1.3076923076922999</v>
      </c>
      <c r="E28" s="198" t="s">
        <v>163</v>
      </c>
      <c r="F28" s="201">
        <f t="shared" ref="F28:F31" si="2">AVERAGE(C27,C45)</f>
        <v>1.3344766410408</v>
      </c>
      <c r="G28" s="201">
        <f t="shared" ref="G28:G31" si="3">AVERAGE(C33,C39)</f>
        <v>1.34615384615384</v>
      </c>
    </row>
    <row r="29" spans="1:7" x14ac:dyDescent="0.25">
      <c r="A29" s="243" t="s">
        <v>229</v>
      </c>
      <c r="B29" s="242">
        <v>1.9741248660931701</v>
      </c>
      <c r="C29" s="182">
        <v>1.25</v>
      </c>
      <c r="E29" s="200" t="s">
        <v>164</v>
      </c>
      <c r="F29" s="201">
        <f t="shared" si="2"/>
        <v>1.2637362637362548</v>
      </c>
      <c r="G29" s="199">
        <f t="shared" si="3"/>
        <v>1.0489130434782599</v>
      </c>
    </row>
    <row r="30" spans="1:7" x14ac:dyDescent="0.25">
      <c r="A30" s="243" t="s">
        <v>230</v>
      </c>
      <c r="B30" s="242">
        <v>1.98141418285169</v>
      </c>
      <c r="C30" s="182">
        <v>1.2884615384615301</v>
      </c>
      <c r="E30" s="198" t="s">
        <v>165</v>
      </c>
      <c r="F30" s="201">
        <f t="shared" si="2"/>
        <v>1.22282608695652</v>
      </c>
      <c r="G30" s="201">
        <f t="shared" si="3"/>
        <v>1.0706521739130399</v>
      </c>
    </row>
    <row r="31" spans="1:7" x14ac:dyDescent="0.25">
      <c r="A31" s="243" t="s">
        <v>236</v>
      </c>
      <c r="B31" s="242"/>
      <c r="C31" s="182"/>
      <c r="E31" s="198" t="s">
        <v>166</v>
      </c>
      <c r="F31" s="201">
        <f t="shared" si="2"/>
        <v>1.2596153846153801</v>
      </c>
      <c r="G31" s="201">
        <f t="shared" si="3"/>
        <v>1.10869565217391</v>
      </c>
    </row>
    <row r="32" spans="1:7" x14ac:dyDescent="0.25">
      <c r="A32" s="243" t="s">
        <v>226</v>
      </c>
      <c r="B32" s="242">
        <v>6.9328049151500997</v>
      </c>
      <c r="C32" s="182">
        <v>1.38043478260869</v>
      </c>
      <c r="E32" s="183" t="s">
        <v>217</v>
      </c>
      <c r="F32" s="201">
        <f>SMALL(F27:F31,1)</f>
        <v>1.22282608695652</v>
      </c>
      <c r="G32" s="201">
        <f>SMALL(G27:G31,1)</f>
        <v>1.0489130434782599</v>
      </c>
    </row>
    <row r="33" spans="1:7" x14ac:dyDescent="0.25">
      <c r="A33" s="243" t="s">
        <v>227</v>
      </c>
      <c r="B33" s="242">
        <v>6.9369961925578298</v>
      </c>
      <c r="C33" s="182">
        <v>1.4945054945054901</v>
      </c>
      <c r="E33" s="198" t="s">
        <v>218</v>
      </c>
      <c r="F33" s="201">
        <f>AVERAGE(F27:F32)</f>
        <v>1.2634423960581582</v>
      </c>
      <c r="G33" s="201">
        <f>AVERAGE(G27:G32)</f>
        <v>1.1781633221850585</v>
      </c>
    </row>
    <row r="34" spans="1:7" x14ac:dyDescent="0.25">
      <c r="A34" s="243" t="s">
        <v>228</v>
      </c>
      <c r="B34" s="242">
        <v>6.9356719068136297</v>
      </c>
      <c r="C34" s="182">
        <v>1</v>
      </c>
    </row>
    <row r="35" spans="1:7" x14ac:dyDescent="0.25">
      <c r="A35" s="243" t="s">
        <v>229</v>
      </c>
      <c r="B35" s="242">
        <v>6.9338933623713599</v>
      </c>
      <c r="C35" s="182">
        <v>1</v>
      </c>
    </row>
    <row r="36" spans="1:7" x14ac:dyDescent="0.25">
      <c r="A36" s="243" t="s">
        <v>230</v>
      </c>
      <c r="B36" s="242">
        <v>6.9397209033729599</v>
      </c>
      <c r="C36" s="182">
        <v>1</v>
      </c>
    </row>
    <row r="37" spans="1:7" x14ac:dyDescent="0.25">
      <c r="A37" s="243" t="s">
        <v>237</v>
      </c>
      <c r="B37" s="242"/>
      <c r="C37" s="182"/>
    </row>
    <row r="38" spans="1:7" x14ac:dyDescent="0.25">
      <c r="A38" s="243" t="s">
        <v>226</v>
      </c>
      <c r="B38" s="242">
        <v>6.9982822859315803</v>
      </c>
      <c r="C38" s="182">
        <v>1.51086956521739</v>
      </c>
    </row>
    <row r="39" spans="1:7" x14ac:dyDescent="0.25">
      <c r="A39" s="243" t="s">
        <v>227</v>
      </c>
      <c r="B39" s="242">
        <v>6.9941204509392803</v>
      </c>
      <c r="C39" s="182">
        <v>1.19780219780219</v>
      </c>
    </row>
    <row r="40" spans="1:7" x14ac:dyDescent="0.25">
      <c r="A40" s="243" t="s">
        <v>228</v>
      </c>
      <c r="B40" s="242">
        <v>6.9981245385734097</v>
      </c>
      <c r="C40" s="182">
        <v>1.09782608695652</v>
      </c>
    </row>
    <row r="41" spans="1:7" x14ac:dyDescent="0.25">
      <c r="A41" s="243" t="s">
        <v>229</v>
      </c>
      <c r="B41" s="242">
        <v>6.9981764027245097</v>
      </c>
      <c r="C41" s="182">
        <v>1.14130434782608</v>
      </c>
    </row>
    <row r="42" spans="1:7" x14ac:dyDescent="0.25">
      <c r="A42" s="243" t="s">
        <v>230</v>
      </c>
      <c r="B42" s="242">
        <v>6.9820813973052598</v>
      </c>
      <c r="C42" s="182">
        <v>1.2173913043478199</v>
      </c>
    </row>
    <row r="43" spans="1:7" x14ac:dyDescent="0.25">
      <c r="A43" s="243" t="s">
        <v>238</v>
      </c>
      <c r="B43" s="242"/>
      <c r="C43" s="182"/>
    </row>
    <row r="44" spans="1:7" x14ac:dyDescent="0.25">
      <c r="A44" s="243" t="s">
        <v>226</v>
      </c>
      <c r="B44" s="242">
        <v>4.1813479787151202</v>
      </c>
      <c r="C44" s="182">
        <v>1.3043478260869501</v>
      </c>
    </row>
    <row r="45" spans="1:7" x14ac:dyDescent="0.25">
      <c r="A45" s="243" t="s">
        <v>227</v>
      </c>
      <c r="B45" s="242">
        <v>4.1853734751681202</v>
      </c>
      <c r="C45" s="182">
        <v>1.2584269662921299</v>
      </c>
    </row>
    <row r="46" spans="1:7" x14ac:dyDescent="0.25">
      <c r="A46" s="243" t="s">
        <v>228</v>
      </c>
      <c r="B46" s="242">
        <v>4.1842830926541401</v>
      </c>
      <c r="C46" s="182">
        <v>1.2197802197802099</v>
      </c>
    </row>
    <row r="47" spans="1:7" x14ac:dyDescent="0.25">
      <c r="A47" s="243" t="s">
        <v>229</v>
      </c>
      <c r="B47" s="242">
        <v>4.1864580589391203</v>
      </c>
      <c r="C47" s="182">
        <v>1.1956521739130399</v>
      </c>
    </row>
    <row r="48" spans="1:7" x14ac:dyDescent="0.25">
      <c r="A48" s="243" t="s">
        <v>230</v>
      </c>
      <c r="B48" s="242">
        <v>4.1868345242301697</v>
      </c>
      <c r="C48" s="182">
        <v>1.2307692307692299</v>
      </c>
    </row>
    <row r="49" spans="1:7" x14ac:dyDescent="0.25">
      <c r="A49" s="243" t="s">
        <v>239</v>
      </c>
      <c r="B49" s="242"/>
      <c r="C49" s="182"/>
      <c r="E49" s="238"/>
      <c r="F49" s="238" t="s">
        <v>215</v>
      </c>
      <c r="G49" t="s">
        <v>216</v>
      </c>
    </row>
    <row r="50" spans="1:7" x14ac:dyDescent="0.25">
      <c r="A50" s="243" t="s">
        <v>226</v>
      </c>
      <c r="B50" s="242">
        <v>1.9831487576798601</v>
      </c>
      <c r="C50" s="182">
        <v>1.5037593984962401</v>
      </c>
      <c r="E50" t="s">
        <v>162</v>
      </c>
      <c r="F50" t="s">
        <v>199</v>
      </c>
      <c r="G50" t="s">
        <v>199</v>
      </c>
    </row>
    <row r="51" spans="1:7" x14ac:dyDescent="0.25">
      <c r="A51" s="243" t="s">
        <v>227</v>
      </c>
      <c r="B51" s="242">
        <v>1.9876001987240699</v>
      </c>
      <c r="C51" s="182">
        <v>1.2061068702290001</v>
      </c>
      <c r="E51" s="198" t="s">
        <v>279</v>
      </c>
      <c r="F51" s="247">
        <f>AVERAGE(C50,C68)</f>
        <v>1.4083682488664402</v>
      </c>
      <c r="G51" s="201">
        <f>AVERAGE(C56,C62)</f>
        <v>1.6352025836758601</v>
      </c>
    </row>
    <row r="52" spans="1:7" x14ac:dyDescent="0.25">
      <c r="A52" s="243" t="s">
        <v>228</v>
      </c>
      <c r="B52" s="242">
        <v>1.9898387079033499</v>
      </c>
      <c r="C52" s="182">
        <v>1.1386861313868599</v>
      </c>
      <c r="E52" s="198" t="s">
        <v>163</v>
      </c>
      <c r="F52" s="201">
        <f t="shared" ref="F52:F55" si="4">AVERAGE(C51,C69)</f>
        <v>1.2193325048819399</v>
      </c>
      <c r="G52" s="201">
        <f t="shared" ref="G52:G55" si="5">AVERAGE(C57,C63)</f>
        <v>1.2448026779422099</v>
      </c>
    </row>
    <row r="53" spans="1:7" x14ac:dyDescent="0.25">
      <c r="A53" s="243" t="s">
        <v>229</v>
      </c>
      <c r="B53" s="242">
        <v>1.98448473606522</v>
      </c>
      <c r="C53" s="182">
        <v>1.2189781021897801</v>
      </c>
      <c r="E53" s="200" t="s">
        <v>164</v>
      </c>
      <c r="F53" s="201">
        <f t="shared" si="4"/>
        <v>1.1350364963503599</v>
      </c>
      <c r="G53" s="199">
        <f t="shared" si="5"/>
        <v>1.0525218154876199</v>
      </c>
    </row>
    <row r="54" spans="1:7" x14ac:dyDescent="0.25">
      <c r="A54" s="243" t="s">
        <v>230</v>
      </c>
      <c r="B54" s="242">
        <v>1.9902169158568399</v>
      </c>
      <c r="C54" s="182">
        <v>1.2335766423357599</v>
      </c>
      <c r="E54" s="198" t="s">
        <v>165</v>
      </c>
      <c r="F54" s="201">
        <f t="shared" si="4"/>
        <v>1.1970802919708001</v>
      </c>
      <c r="G54" s="201">
        <f t="shared" si="5"/>
        <v>1.1201909884199499</v>
      </c>
    </row>
    <row r="55" spans="1:7" x14ac:dyDescent="0.25">
      <c r="A55" s="243" t="s">
        <v>240</v>
      </c>
      <c r="B55" s="242"/>
      <c r="C55" s="182"/>
      <c r="E55" s="198" t="s">
        <v>166</v>
      </c>
      <c r="F55" s="201">
        <f t="shared" si="4"/>
        <v>1.21532846715328</v>
      </c>
      <c r="G55" s="201">
        <f t="shared" si="5"/>
        <v>1.2877852074932301</v>
      </c>
    </row>
    <row r="56" spans="1:7" x14ac:dyDescent="0.25">
      <c r="A56" s="243" t="s">
        <v>226</v>
      </c>
      <c r="B56" s="242">
        <v>6.1018483786568698</v>
      </c>
      <c r="C56" s="182">
        <v>1.8473282442748</v>
      </c>
      <c r="E56" s="183" t="s">
        <v>217</v>
      </c>
      <c r="F56" s="201">
        <f>SMALL(F51:F55,1)</f>
        <v>1.1350364963503599</v>
      </c>
      <c r="G56" s="201">
        <f>SMALL(G51:G55,1)</f>
        <v>1.0525218154876199</v>
      </c>
    </row>
    <row r="57" spans="1:7" x14ac:dyDescent="0.25">
      <c r="A57" s="243" t="s">
        <v>227</v>
      </c>
      <c r="B57" s="242">
        <v>6.0986927390987598</v>
      </c>
      <c r="C57" s="182">
        <v>1.2803030303030301</v>
      </c>
      <c r="E57" s="198" t="s">
        <v>218</v>
      </c>
      <c r="F57" s="201">
        <f>AVERAGE(F51:F56)</f>
        <v>1.2183637509288634</v>
      </c>
      <c r="G57" s="201">
        <f>AVERAGE(G51:G56)</f>
        <v>1.2321708480844151</v>
      </c>
    </row>
    <row r="58" spans="1:7" x14ac:dyDescent="0.25">
      <c r="A58" s="243" t="s">
        <v>228</v>
      </c>
      <c r="B58" s="242">
        <v>6.1011912888675504</v>
      </c>
      <c r="C58" s="182">
        <v>1.0072992700729899</v>
      </c>
    </row>
    <row r="59" spans="1:7" x14ac:dyDescent="0.25">
      <c r="A59" s="243" t="s">
        <v>229</v>
      </c>
      <c r="B59" s="242">
        <v>6.1010641992975696</v>
      </c>
      <c r="C59" s="182">
        <v>1.0072992700729899</v>
      </c>
    </row>
    <row r="60" spans="1:7" x14ac:dyDescent="0.25">
      <c r="A60" s="243" t="s">
        <v>230</v>
      </c>
      <c r="B60" s="242">
        <v>6.1017907160567004</v>
      </c>
      <c r="C60" s="182">
        <v>1.0510948905109401</v>
      </c>
    </row>
    <row r="61" spans="1:7" x14ac:dyDescent="0.25">
      <c r="A61" s="243" t="s">
        <v>241</v>
      </c>
      <c r="B61" s="242"/>
      <c r="C61" s="182"/>
    </row>
    <row r="62" spans="1:7" x14ac:dyDescent="0.25">
      <c r="A62" s="243" t="s">
        <v>226</v>
      </c>
      <c r="B62" s="242">
        <v>7.99236615940322</v>
      </c>
      <c r="C62" s="182">
        <v>1.42307692307692</v>
      </c>
    </row>
    <row r="63" spans="1:7" x14ac:dyDescent="0.25">
      <c r="A63" s="243" t="s">
        <v>227</v>
      </c>
      <c r="B63" s="242">
        <v>7.9903073193602001</v>
      </c>
      <c r="C63" s="182">
        <v>1.2093023255813899</v>
      </c>
    </row>
    <row r="64" spans="1:7" x14ac:dyDescent="0.25">
      <c r="A64" s="243" t="s">
        <v>228</v>
      </c>
      <c r="B64" s="242">
        <v>7.9843699463635502</v>
      </c>
      <c r="C64" s="182">
        <v>1.0977443609022499</v>
      </c>
    </row>
    <row r="65" spans="1:7" x14ac:dyDescent="0.25">
      <c r="A65" s="243" t="s">
        <v>229</v>
      </c>
      <c r="B65" s="242">
        <v>7.9962253665120198</v>
      </c>
      <c r="C65" s="182">
        <v>1.2330827067669099</v>
      </c>
    </row>
    <row r="66" spans="1:7" x14ac:dyDescent="0.25">
      <c r="A66" s="243" t="s">
        <v>230</v>
      </c>
      <c r="B66" s="242">
        <v>7.99881972967321</v>
      </c>
      <c r="C66" s="182">
        <v>1.5244755244755199</v>
      </c>
    </row>
    <row r="67" spans="1:7" x14ac:dyDescent="0.25">
      <c r="A67" s="243" t="s">
        <v>242</v>
      </c>
      <c r="B67" s="242"/>
      <c r="C67" s="182"/>
    </row>
    <row r="68" spans="1:7" x14ac:dyDescent="0.25">
      <c r="A68" s="243" t="s">
        <v>226</v>
      </c>
      <c r="B68" s="242">
        <v>5.1433410933196804</v>
      </c>
      <c r="C68" s="182">
        <v>1.3129770992366401</v>
      </c>
    </row>
    <row r="69" spans="1:7" x14ac:dyDescent="0.25">
      <c r="A69" s="243" t="s">
        <v>227</v>
      </c>
      <c r="B69" s="242">
        <v>5.1447603618258597</v>
      </c>
      <c r="C69" s="182">
        <v>1.2325581395348799</v>
      </c>
    </row>
    <row r="70" spans="1:7" x14ac:dyDescent="0.25">
      <c r="A70" s="243" t="s">
        <v>228</v>
      </c>
      <c r="B70" s="242">
        <v>5.1356164531630499</v>
      </c>
      <c r="C70" s="182">
        <v>1.13138686131386</v>
      </c>
    </row>
    <row r="71" spans="1:7" x14ac:dyDescent="0.25">
      <c r="A71" s="243" t="s">
        <v>229</v>
      </c>
      <c r="B71" s="242">
        <v>5.1415923346384798</v>
      </c>
      <c r="C71" s="182">
        <v>1.1751824817518199</v>
      </c>
    </row>
    <row r="72" spans="1:7" x14ac:dyDescent="0.25">
      <c r="A72" s="243" t="s">
        <v>230</v>
      </c>
      <c r="B72" s="242">
        <v>5.1382743028611797</v>
      </c>
      <c r="C72" s="182">
        <v>1.1970802919707999</v>
      </c>
    </row>
    <row r="73" spans="1:7" x14ac:dyDescent="0.25">
      <c r="A73" s="243" t="s">
        <v>243</v>
      </c>
      <c r="B73" s="242"/>
      <c r="C73" s="182"/>
      <c r="E73" s="238"/>
      <c r="F73" s="238" t="s">
        <v>215</v>
      </c>
      <c r="G73" t="s">
        <v>216</v>
      </c>
    </row>
    <row r="74" spans="1:7" x14ac:dyDescent="0.25">
      <c r="A74" s="243" t="s">
        <v>226</v>
      </c>
      <c r="B74" s="242">
        <v>2.40000176429748</v>
      </c>
      <c r="C74" s="182">
        <v>1.42613636363636</v>
      </c>
      <c r="E74" t="s">
        <v>162</v>
      </c>
      <c r="F74" t="s">
        <v>199</v>
      </c>
      <c r="G74" t="s">
        <v>199</v>
      </c>
    </row>
    <row r="75" spans="1:7" x14ac:dyDescent="0.25">
      <c r="A75" s="243" t="s">
        <v>227</v>
      </c>
      <c r="B75" s="242">
        <v>1.9999995231636001</v>
      </c>
      <c r="C75" s="182">
        <v>1.21025641025641</v>
      </c>
      <c r="E75" s="198" t="s">
        <v>279</v>
      </c>
      <c r="F75" s="247">
        <f>AVERAGE(C74,C92)</f>
        <v>1.3700449260042249</v>
      </c>
      <c r="G75" s="201">
        <f>AVERAGE(C80,C86)</f>
        <v>1.4373996789727101</v>
      </c>
    </row>
    <row r="76" spans="1:7" x14ac:dyDescent="0.25">
      <c r="A76" s="243" t="s">
        <v>228</v>
      </c>
      <c r="B76" s="242">
        <v>2.0000014305115799</v>
      </c>
      <c r="C76" s="182">
        <v>1.09230769230769</v>
      </c>
      <c r="E76" s="198" t="s">
        <v>163</v>
      </c>
      <c r="F76" s="201">
        <f t="shared" ref="F76:F79" si="6">AVERAGE(C75,C93)</f>
        <v>1.1719886702444799</v>
      </c>
      <c r="G76" s="201">
        <f>AVERAGE(C81,C87)</f>
        <v>1.220219780219775</v>
      </c>
    </row>
    <row r="77" spans="1:7" x14ac:dyDescent="0.25">
      <c r="A77" s="243" t="s">
        <v>229</v>
      </c>
      <c r="B77" s="242">
        <v>2.0000023841868102</v>
      </c>
      <c r="C77" s="182">
        <v>1.02747252747252</v>
      </c>
      <c r="E77" s="200" t="s">
        <v>164</v>
      </c>
      <c r="F77" s="201">
        <f t="shared" si="6"/>
        <v>1.0661538461538451</v>
      </c>
      <c r="G77" s="199">
        <f t="shared" ref="G77:G79" si="7">AVERAGE(C82,C88)</f>
        <v>1.0362637362637299</v>
      </c>
    </row>
    <row r="78" spans="1:7" x14ac:dyDescent="0.25">
      <c r="A78" s="243" t="s">
        <v>230</v>
      </c>
      <c r="B78" s="242">
        <v>1.9999995231693199</v>
      </c>
      <c r="C78" s="182">
        <v>1.11794871794871</v>
      </c>
      <c r="E78" s="198" t="s">
        <v>165</v>
      </c>
      <c r="F78" s="201">
        <f t="shared" si="6"/>
        <v>1.0823076923076851</v>
      </c>
      <c r="G78" s="201">
        <f t="shared" si="7"/>
        <v>1.09340659340659</v>
      </c>
    </row>
    <row r="79" spans="1:7" x14ac:dyDescent="0.25">
      <c r="A79" s="243" t="s">
        <v>244</v>
      </c>
      <c r="B79" s="242"/>
      <c r="C79" s="182"/>
      <c r="E79" s="198" t="s">
        <v>166</v>
      </c>
      <c r="F79" s="201">
        <f t="shared" si="6"/>
        <v>1.14754578754578</v>
      </c>
      <c r="G79" s="201">
        <f t="shared" si="7"/>
        <v>1.2070993977773599</v>
      </c>
    </row>
    <row r="80" spans="1:7" x14ac:dyDescent="0.25">
      <c r="A80" s="243" t="s">
        <v>226</v>
      </c>
      <c r="B80" s="242">
        <v>8.2838799400229597</v>
      </c>
      <c r="C80" s="182">
        <v>1.30337078651685</v>
      </c>
      <c r="E80" s="183" t="s">
        <v>217</v>
      </c>
      <c r="F80" s="201">
        <f>SMALL(F75:F79,1)</f>
        <v>1.0661538461538451</v>
      </c>
      <c r="G80" s="201">
        <f>SMALL(G75:G79,1)</f>
        <v>1.0362637362637299</v>
      </c>
    </row>
    <row r="81" spans="1:7" x14ac:dyDescent="0.25">
      <c r="A81" s="243" t="s">
        <v>227</v>
      </c>
      <c r="B81" s="242">
        <v>8.2838696391838997</v>
      </c>
      <c r="C81" s="182">
        <v>1.27472527472527</v>
      </c>
      <c r="E81" s="198" t="s">
        <v>218</v>
      </c>
      <c r="F81" s="201">
        <f>AVERAGE(F75:F80)</f>
        <v>1.1506991280683099</v>
      </c>
      <c r="G81" s="201">
        <f>AVERAGE(G75:G80)</f>
        <v>1.1717754871506492</v>
      </c>
    </row>
    <row r="82" spans="1:7" x14ac:dyDescent="0.25">
      <c r="A82" s="243" t="s">
        <v>228</v>
      </c>
      <c r="B82" s="242">
        <v>8.2838503055374897</v>
      </c>
      <c r="C82" s="184">
        <v>1.04395604395604</v>
      </c>
    </row>
    <row r="83" spans="1:7" x14ac:dyDescent="0.25">
      <c r="A83" s="243" t="s">
        <v>229</v>
      </c>
      <c r="B83" s="242">
        <v>8.2838708934692704</v>
      </c>
      <c r="C83" s="182">
        <v>1.04395604395604</v>
      </c>
    </row>
    <row r="84" spans="1:7" x14ac:dyDescent="0.25">
      <c r="A84" s="243" t="s">
        <v>230</v>
      </c>
      <c r="B84" s="242">
        <v>8.2838806142998092</v>
      </c>
      <c r="C84" s="182">
        <v>1.13736263736263</v>
      </c>
    </row>
    <row r="85" spans="1:7" x14ac:dyDescent="0.25">
      <c r="A85" s="243" t="s">
        <v>245</v>
      </c>
      <c r="B85" s="242"/>
      <c r="C85" s="182"/>
    </row>
    <row r="86" spans="1:7" x14ac:dyDescent="0.25">
      <c r="A86" s="243" t="s">
        <v>226</v>
      </c>
      <c r="B86" s="242">
        <v>8.4000072479325105</v>
      </c>
      <c r="C86" s="182">
        <v>1.5714285714285701</v>
      </c>
    </row>
    <row r="87" spans="1:7" x14ac:dyDescent="0.25">
      <c r="A87" s="243" t="s">
        <v>227</v>
      </c>
      <c r="B87" s="242">
        <v>8.4000036716580393</v>
      </c>
      <c r="C87" s="182">
        <v>1.1657142857142799</v>
      </c>
    </row>
    <row r="88" spans="1:7" x14ac:dyDescent="0.25">
      <c r="A88" s="243" t="s">
        <v>228</v>
      </c>
      <c r="B88" s="242">
        <v>8.4000070095163402</v>
      </c>
      <c r="C88" s="184">
        <v>1.02857142857142</v>
      </c>
    </row>
    <row r="89" spans="1:7" x14ac:dyDescent="0.25">
      <c r="A89" s="243" t="s">
        <v>229</v>
      </c>
      <c r="B89" s="242">
        <v>8.40000724793593</v>
      </c>
      <c r="C89" s="182">
        <v>1.1428571428571399</v>
      </c>
    </row>
    <row r="90" spans="1:7" x14ac:dyDescent="0.25">
      <c r="A90" s="243" t="s">
        <v>230</v>
      </c>
      <c r="B90" s="242">
        <v>8.4000029564007406</v>
      </c>
      <c r="C90" s="182">
        <v>1.27683615819209</v>
      </c>
    </row>
    <row r="91" spans="1:7" x14ac:dyDescent="0.25">
      <c r="A91" s="243" t="s">
        <v>246</v>
      </c>
      <c r="B91" s="242"/>
      <c r="C91" s="182"/>
    </row>
    <row r="92" spans="1:7" x14ac:dyDescent="0.25">
      <c r="A92" s="243" t="s">
        <v>226</v>
      </c>
      <c r="B92" s="242">
        <v>6.8386934057141104</v>
      </c>
      <c r="C92" s="182">
        <v>1.31395348837209</v>
      </c>
    </row>
    <row r="93" spans="1:7" x14ac:dyDescent="0.25">
      <c r="A93" s="243" t="s">
        <v>227</v>
      </c>
      <c r="B93" s="242">
        <v>6.8386881391502499</v>
      </c>
      <c r="C93" s="182">
        <v>1.1337209302325499</v>
      </c>
    </row>
    <row r="94" spans="1:7" x14ac:dyDescent="0.25">
      <c r="A94" s="243" t="s">
        <v>228</v>
      </c>
      <c r="B94" s="242">
        <v>6.8386885872429701</v>
      </c>
      <c r="C94" s="184">
        <v>1.04</v>
      </c>
    </row>
    <row r="95" spans="1:7" x14ac:dyDescent="0.25">
      <c r="A95" s="243" t="s">
        <v>229</v>
      </c>
      <c r="B95" s="242">
        <v>6.8386879151030602</v>
      </c>
      <c r="C95" s="182">
        <v>1.1371428571428499</v>
      </c>
    </row>
    <row r="96" spans="1:7" x14ac:dyDescent="0.25">
      <c r="A96" s="243" t="s">
        <v>230</v>
      </c>
      <c r="B96" s="242">
        <v>6.8386934057139399</v>
      </c>
      <c r="C96" s="182">
        <v>1.1771428571428499</v>
      </c>
    </row>
    <row r="97" spans="1:7" x14ac:dyDescent="0.25">
      <c r="A97" s="243" t="s">
        <v>247</v>
      </c>
      <c r="B97" s="242"/>
      <c r="C97" s="182"/>
      <c r="E97" s="238"/>
      <c r="F97" s="238" t="s">
        <v>215</v>
      </c>
      <c r="G97" t="s">
        <v>216</v>
      </c>
    </row>
    <row r="98" spans="1:7" x14ac:dyDescent="0.25">
      <c r="A98" s="243" t="s">
        <v>226</v>
      </c>
      <c r="B98" s="242">
        <v>2.0000104835234298</v>
      </c>
      <c r="C98" s="182">
        <v>1.20294117647058</v>
      </c>
      <c r="E98" t="s">
        <v>162</v>
      </c>
      <c r="F98" t="s">
        <v>199</v>
      </c>
      <c r="G98" t="s">
        <v>199</v>
      </c>
    </row>
    <row r="99" spans="1:7" x14ac:dyDescent="0.25">
      <c r="A99" s="243" t="s">
        <v>227</v>
      </c>
      <c r="B99" s="242">
        <v>1.9999770760370399</v>
      </c>
      <c r="C99" s="182">
        <v>1.20474777448071</v>
      </c>
      <c r="E99" s="198" t="s">
        <v>279</v>
      </c>
      <c r="F99" s="247">
        <f>AVERAGE(C98,C116)</f>
        <v>1.2430635085892701</v>
      </c>
      <c r="G99" s="201">
        <f>AVERAGE(C104,C110)</f>
        <v>1.29759270965023</v>
      </c>
    </row>
    <row r="100" spans="1:7" x14ac:dyDescent="0.25">
      <c r="A100" s="243" t="s">
        <v>228</v>
      </c>
      <c r="B100" s="242">
        <v>1.99998089150153</v>
      </c>
      <c r="C100" s="184">
        <v>1.02601156069364</v>
      </c>
      <c r="E100" s="198" t="s">
        <v>163</v>
      </c>
      <c r="F100" s="201">
        <f t="shared" ref="F100:F103" si="8">AVERAGE(C99,C117)</f>
        <v>1.118646076589465</v>
      </c>
      <c r="G100" s="201">
        <f>AVERAGE(C105,C111)</f>
        <v>1.0877496789051699</v>
      </c>
    </row>
    <row r="101" spans="1:7" x14ac:dyDescent="0.25">
      <c r="A101" s="243" t="s">
        <v>229</v>
      </c>
      <c r="B101" s="242">
        <v>1.9999909058446801</v>
      </c>
      <c r="C101" s="182">
        <v>1.1159420289855</v>
      </c>
      <c r="E101" s="200" t="s">
        <v>164</v>
      </c>
      <c r="F101" s="201">
        <f t="shared" si="8"/>
        <v>1.021726710579375</v>
      </c>
      <c r="G101" s="201">
        <f t="shared" ref="G101:G103" si="9">AVERAGE(C106,C112)</f>
        <v>1.1532803046899951</v>
      </c>
    </row>
    <row r="102" spans="1:7" x14ac:dyDescent="0.25">
      <c r="A102" s="243" t="s">
        <v>230</v>
      </c>
      <c r="B102" s="242">
        <v>1.9999828758221401</v>
      </c>
      <c r="C102" s="182">
        <v>1.1695402298850499</v>
      </c>
      <c r="E102" s="198" t="s">
        <v>165</v>
      </c>
      <c r="F102" s="201">
        <f t="shared" si="8"/>
        <v>1.110144927536225</v>
      </c>
      <c r="G102" s="201">
        <f t="shared" si="9"/>
        <v>1.1252288290731549</v>
      </c>
    </row>
    <row r="103" spans="1:7" x14ac:dyDescent="0.25">
      <c r="A103" s="243" t="s">
        <v>248</v>
      </c>
      <c r="B103" s="242"/>
      <c r="C103" s="182"/>
      <c r="E103" s="198" t="s">
        <v>166</v>
      </c>
      <c r="F103" s="201">
        <f t="shared" si="8"/>
        <v>1.182153835872755</v>
      </c>
      <c r="G103" s="201">
        <f t="shared" si="9"/>
        <v>1.18352601156069</v>
      </c>
    </row>
    <row r="104" spans="1:7" x14ac:dyDescent="0.25">
      <c r="A104" s="243" t="s">
        <v>226</v>
      </c>
      <c r="B104" s="242">
        <v>11.0813796083133</v>
      </c>
      <c r="C104" s="182">
        <v>1.25595238095238</v>
      </c>
      <c r="E104" s="183" t="s">
        <v>217</v>
      </c>
      <c r="F104" s="201">
        <f>SMALL(F99:F103,1)</f>
        <v>1.021726710579375</v>
      </c>
      <c r="G104" s="201">
        <f>SMALL(G99:G103,1)</f>
        <v>1.0877496789051699</v>
      </c>
    </row>
    <row r="105" spans="1:7" x14ac:dyDescent="0.25">
      <c r="A105" s="243" t="s">
        <v>227</v>
      </c>
      <c r="B105" s="242">
        <v>11.0813758544001</v>
      </c>
      <c r="C105" s="182">
        <v>1.07164179104477</v>
      </c>
      <c r="E105" s="198" t="s">
        <v>218</v>
      </c>
      <c r="F105" s="201">
        <f>AVERAGE(F99:F104)</f>
        <v>1.1162436282910775</v>
      </c>
      <c r="G105" s="201">
        <f>AVERAGE(G99:G104)</f>
        <v>1.1558545354640684</v>
      </c>
    </row>
    <row r="106" spans="1:7" x14ac:dyDescent="0.25">
      <c r="A106" s="243" t="s">
        <v>228</v>
      </c>
      <c r="B106" s="242">
        <v>11.081355682134401</v>
      </c>
      <c r="C106" s="184">
        <v>1.02332361516034</v>
      </c>
    </row>
    <row r="107" spans="1:7" x14ac:dyDescent="0.25">
      <c r="A107" s="243" t="s">
        <v>229</v>
      </c>
      <c r="B107" s="242">
        <v>11.0813720607524</v>
      </c>
      <c r="C107" s="182">
        <v>1.1574344023323599</v>
      </c>
    </row>
    <row r="108" spans="1:7" x14ac:dyDescent="0.25">
      <c r="A108" s="243" t="s">
        <v>230</v>
      </c>
      <c r="B108" s="242">
        <v>11.081375089838</v>
      </c>
      <c r="C108" s="244">
        <v>1.0838150289017301</v>
      </c>
    </row>
    <row r="109" spans="1:7" x14ac:dyDescent="0.25">
      <c r="A109" s="243" t="s">
        <v>249</v>
      </c>
      <c r="B109" s="242"/>
      <c r="C109" s="182"/>
    </row>
    <row r="110" spans="1:7" x14ac:dyDescent="0.25">
      <c r="A110" s="243" t="s">
        <v>226</v>
      </c>
      <c r="B110" s="242">
        <v>10.9996868650118</v>
      </c>
      <c r="C110" s="182">
        <v>1.3392330383480799</v>
      </c>
    </row>
    <row r="111" spans="1:7" x14ac:dyDescent="0.25">
      <c r="A111" s="243" t="s">
        <v>227</v>
      </c>
      <c r="B111" s="242">
        <v>10.999692825787699</v>
      </c>
      <c r="C111" s="182">
        <v>1.1038575667655699</v>
      </c>
    </row>
    <row r="112" spans="1:7" x14ac:dyDescent="0.25">
      <c r="A112" s="243" t="s">
        <v>228</v>
      </c>
      <c r="B112" s="242">
        <v>10.9996983095554</v>
      </c>
      <c r="C112" s="182">
        <v>1.28323699421965</v>
      </c>
    </row>
    <row r="113" spans="1:7" x14ac:dyDescent="0.25">
      <c r="A113" s="243" t="s">
        <v>229</v>
      </c>
      <c r="B113" s="242">
        <v>10.9996871039541</v>
      </c>
      <c r="C113" s="182">
        <v>1.0930232558139501</v>
      </c>
    </row>
    <row r="114" spans="1:7" x14ac:dyDescent="0.25">
      <c r="A114" s="243" t="s">
        <v>230</v>
      </c>
      <c r="B114" s="242">
        <v>10.999689726386899</v>
      </c>
      <c r="C114" s="182">
        <v>1.28323699421965</v>
      </c>
    </row>
    <row r="115" spans="1:7" x14ac:dyDescent="0.25">
      <c r="A115" s="243" t="s">
        <v>250</v>
      </c>
      <c r="B115" s="242"/>
      <c r="C115" s="182"/>
    </row>
    <row r="116" spans="1:7" x14ac:dyDescent="0.25">
      <c r="A116" s="243" t="s">
        <v>226</v>
      </c>
      <c r="B116" s="242">
        <v>8.4139692486287903</v>
      </c>
      <c r="C116" s="182">
        <v>1.2831858407079599</v>
      </c>
    </row>
    <row r="117" spans="1:7" x14ac:dyDescent="0.25">
      <c r="A117" s="243" t="s">
        <v>227</v>
      </c>
      <c r="B117" s="242">
        <v>8.4139633270544998</v>
      </c>
      <c r="C117" s="182">
        <v>1.03254437869822</v>
      </c>
    </row>
    <row r="118" spans="1:7" x14ac:dyDescent="0.25">
      <c r="A118" s="243" t="s">
        <v>228</v>
      </c>
      <c r="B118" s="242">
        <v>8.4139473935956701</v>
      </c>
      <c r="C118" s="182">
        <v>1.0174418604651101</v>
      </c>
    </row>
    <row r="119" spans="1:7" x14ac:dyDescent="0.25">
      <c r="A119" s="243" t="s">
        <v>229</v>
      </c>
      <c r="B119" s="242">
        <v>8.4139458162729692</v>
      </c>
      <c r="C119" s="182">
        <v>1.1043478260869499</v>
      </c>
    </row>
    <row r="120" spans="1:7" x14ac:dyDescent="0.25">
      <c r="A120" s="243" t="s">
        <v>230</v>
      </c>
      <c r="B120" s="242">
        <v>8.4139420982517805</v>
      </c>
      <c r="C120" s="182">
        <v>1.1947674418604599</v>
      </c>
    </row>
    <row r="121" spans="1:7" x14ac:dyDescent="0.25">
      <c r="A121" s="243" t="s">
        <v>252</v>
      </c>
      <c r="B121" s="243"/>
      <c r="C121" s="243"/>
    </row>
    <row r="122" spans="1:7" x14ac:dyDescent="0.25">
      <c r="A122" s="243"/>
    </row>
    <row r="123" spans="1:7" x14ac:dyDescent="0.25">
      <c r="A123" s="243"/>
      <c r="E123" s="238"/>
      <c r="F123" s="238" t="s">
        <v>215</v>
      </c>
      <c r="G123" t="s">
        <v>216</v>
      </c>
    </row>
    <row r="124" spans="1:7" x14ac:dyDescent="0.25">
      <c r="A124" s="243" t="s">
        <v>226</v>
      </c>
      <c r="B124">
        <v>1.9814317025719601</v>
      </c>
      <c r="C124">
        <v>1.5575757575757501</v>
      </c>
      <c r="E124" t="s">
        <v>162</v>
      </c>
      <c r="F124" t="s">
        <v>199</v>
      </c>
      <c r="G124" t="s">
        <v>199</v>
      </c>
    </row>
    <row r="125" spans="1:7" x14ac:dyDescent="0.25">
      <c r="A125" s="243" t="s">
        <v>227</v>
      </c>
      <c r="B125">
        <v>1.994702847348</v>
      </c>
      <c r="C125">
        <v>1.39779005524861</v>
      </c>
      <c r="E125" s="198" t="s">
        <v>279</v>
      </c>
      <c r="F125" s="247">
        <f>AVERAGE(C124,C130)</f>
        <v>1.592812269031775</v>
      </c>
      <c r="G125" s="201">
        <f>AVERAGE(C142,C136)</f>
        <v>1.7083106514244151</v>
      </c>
    </row>
    <row r="126" spans="1:7" x14ac:dyDescent="0.25">
      <c r="A126" s="243" t="s">
        <v>228</v>
      </c>
      <c r="B126">
        <v>1.9759073261350399</v>
      </c>
      <c r="C126">
        <v>1.2261904761904701</v>
      </c>
      <c r="E126" s="198" t="s">
        <v>163</v>
      </c>
      <c r="F126" s="201">
        <f t="shared" ref="F126:F129" si="10">AVERAGE(C125,C131)</f>
        <v>1.2779910728220449</v>
      </c>
      <c r="G126" s="201">
        <f t="shared" ref="G126:G129" si="11">AVERAGE(C143,C137)</f>
        <v>1.25977136635819</v>
      </c>
    </row>
    <row r="127" spans="1:7" x14ac:dyDescent="0.25">
      <c r="A127" s="243" t="s">
        <v>229</v>
      </c>
      <c r="B127">
        <v>1.9785261755385399</v>
      </c>
      <c r="C127">
        <v>1.1785714285714199</v>
      </c>
      <c r="E127" s="200" t="s">
        <v>164</v>
      </c>
      <c r="F127" s="201">
        <f t="shared" si="10"/>
        <v>1.1454481792717051</v>
      </c>
      <c r="G127" s="201">
        <f t="shared" si="11"/>
        <v>1.136029411764705</v>
      </c>
    </row>
    <row r="128" spans="1:7" x14ac:dyDescent="0.25">
      <c r="A128" s="243" t="s">
        <v>230</v>
      </c>
      <c r="B128">
        <v>1.9745376099269101</v>
      </c>
      <c r="C128">
        <v>1.5119047619047601</v>
      </c>
      <c r="E128" s="198" t="s">
        <v>165</v>
      </c>
      <c r="F128" s="201">
        <f t="shared" si="10"/>
        <v>1.1863445378151201</v>
      </c>
      <c r="G128" s="201">
        <f t="shared" si="11"/>
        <v>1.1479570271222199</v>
      </c>
    </row>
    <row r="129" spans="1:7" x14ac:dyDescent="0.25">
      <c r="A129" s="243" t="s">
        <v>254</v>
      </c>
      <c r="E129" s="198" t="s">
        <v>166</v>
      </c>
      <c r="F129" s="201">
        <f t="shared" si="10"/>
        <v>1.4618347338935549</v>
      </c>
      <c r="G129" s="201">
        <f t="shared" si="11"/>
        <v>1.300651637900665</v>
      </c>
    </row>
    <row r="130" spans="1:7" x14ac:dyDescent="0.25">
      <c r="A130" s="243" t="s">
        <v>226</v>
      </c>
      <c r="B130">
        <v>5.9838443881285599</v>
      </c>
      <c r="C130">
        <v>1.6280487804878001</v>
      </c>
      <c r="E130" s="183" t="s">
        <v>217</v>
      </c>
      <c r="F130" s="201">
        <f>SMALL(F125:F129,1)</f>
        <v>1.1454481792717051</v>
      </c>
      <c r="G130" s="201">
        <f>SMALL(G125:G129,1)</f>
        <v>1.136029411764705</v>
      </c>
    </row>
    <row r="131" spans="1:7" x14ac:dyDescent="0.25">
      <c r="A131" s="243" t="s">
        <v>227</v>
      </c>
      <c r="B131">
        <v>5.9747787800882302</v>
      </c>
      <c r="C131">
        <v>1.1581920903954801</v>
      </c>
      <c r="E131" s="198" t="s">
        <v>218</v>
      </c>
      <c r="F131" s="201">
        <f>AVERAGE(F125:F130)</f>
        <v>1.3016464953509843</v>
      </c>
      <c r="G131" s="201">
        <f>AVERAGE(G125:G130)</f>
        <v>1.2814582510558166</v>
      </c>
    </row>
    <row r="132" spans="1:7" x14ac:dyDescent="0.25">
      <c r="A132" s="243" t="s">
        <v>228</v>
      </c>
      <c r="B132">
        <v>5.9797029876801</v>
      </c>
      <c r="C132">
        <v>1.0647058823529401</v>
      </c>
    </row>
    <row r="133" spans="1:7" x14ac:dyDescent="0.25">
      <c r="A133" s="243" t="s">
        <v>229</v>
      </c>
      <c r="B133">
        <v>5.9859395966997102</v>
      </c>
      <c r="C133">
        <v>1.19411764705882</v>
      </c>
    </row>
    <row r="134" spans="1:7" x14ac:dyDescent="0.25">
      <c r="A134" s="243" t="s">
        <v>230</v>
      </c>
      <c r="B134">
        <v>5.9827250031766903</v>
      </c>
      <c r="C134">
        <v>1.4117647058823499</v>
      </c>
    </row>
    <row r="135" spans="1:7" x14ac:dyDescent="0.25">
      <c r="A135" s="243" t="s">
        <v>255</v>
      </c>
    </row>
    <row r="136" spans="1:7" x14ac:dyDescent="0.25">
      <c r="A136" s="243" t="s">
        <v>226</v>
      </c>
      <c r="B136">
        <v>8.3448981479783697</v>
      </c>
      <c r="C136">
        <v>1.7878787878787801</v>
      </c>
    </row>
    <row r="137" spans="1:7" x14ac:dyDescent="0.25">
      <c r="A137" s="243" t="s">
        <v>227</v>
      </c>
      <c r="B137">
        <v>8.3340104351442594</v>
      </c>
      <c r="C137">
        <v>1.3818181818181801</v>
      </c>
    </row>
    <row r="138" spans="1:7" x14ac:dyDescent="0.25">
      <c r="A138" s="243" t="s">
        <v>228</v>
      </c>
      <c r="B138">
        <v>8.3408844156472792</v>
      </c>
      <c r="C138">
        <v>1.1470588235294099</v>
      </c>
    </row>
    <row r="139" spans="1:7" x14ac:dyDescent="0.25">
      <c r="A139" s="243" t="s">
        <v>229</v>
      </c>
      <c r="B139">
        <v>8.3394051883481399</v>
      </c>
      <c r="C139">
        <v>1.19411764705882</v>
      </c>
    </row>
    <row r="140" spans="1:7" x14ac:dyDescent="0.25">
      <c r="A140" s="243" t="s">
        <v>230</v>
      </c>
      <c r="B140">
        <v>8.3401870189039897</v>
      </c>
      <c r="C140">
        <v>1.19411764705882</v>
      </c>
    </row>
    <row r="141" spans="1:7" x14ac:dyDescent="0.25">
      <c r="A141" s="243" t="s">
        <v>256</v>
      </c>
    </row>
    <row r="142" spans="1:7" x14ac:dyDescent="0.25">
      <c r="A142" s="243" t="s">
        <v>226</v>
      </c>
      <c r="B142">
        <v>6.90064060073263</v>
      </c>
      <c r="C142">
        <v>1.6287425149700501</v>
      </c>
    </row>
    <row r="143" spans="1:7" x14ac:dyDescent="0.25">
      <c r="A143" s="243" t="s">
        <v>227</v>
      </c>
      <c r="B143">
        <v>6.9004830459273396</v>
      </c>
      <c r="C143">
        <v>1.1377245508981999</v>
      </c>
    </row>
    <row r="144" spans="1:7" x14ac:dyDescent="0.25">
      <c r="A144" s="243" t="s">
        <v>228</v>
      </c>
      <c r="B144">
        <v>6.9005658246603598</v>
      </c>
      <c r="C144">
        <v>1.125</v>
      </c>
    </row>
    <row r="145" spans="1:7" x14ac:dyDescent="0.25">
      <c r="A145" s="243" t="s">
        <v>229</v>
      </c>
      <c r="B145">
        <v>6.9119744320638201</v>
      </c>
      <c r="C145">
        <v>1.1017964071856201</v>
      </c>
    </row>
    <row r="146" spans="1:7" x14ac:dyDescent="0.25">
      <c r="A146" s="243" t="s">
        <v>230</v>
      </c>
      <c r="B146">
        <v>6.91187548901594</v>
      </c>
      <c r="C146">
        <v>1.40718562874251</v>
      </c>
    </row>
    <row r="147" spans="1:7" x14ac:dyDescent="0.25">
      <c r="A147" s="243" t="s">
        <v>257</v>
      </c>
      <c r="E147" s="238"/>
      <c r="F147" s="238" t="s">
        <v>215</v>
      </c>
      <c r="G147" t="s">
        <v>216</v>
      </c>
    </row>
    <row r="148" spans="1:7" x14ac:dyDescent="0.25">
      <c r="A148" s="243" t="s">
        <v>226</v>
      </c>
      <c r="B148">
        <v>1.99442052316757</v>
      </c>
      <c r="C148">
        <v>1.6732026143790799</v>
      </c>
      <c r="E148" t="s">
        <v>162</v>
      </c>
      <c r="F148" t="s">
        <v>199</v>
      </c>
      <c r="G148" t="s">
        <v>199</v>
      </c>
    </row>
    <row r="149" spans="1:7" x14ac:dyDescent="0.25">
      <c r="A149" s="243" t="s">
        <v>227</v>
      </c>
      <c r="B149">
        <v>1.98749826229826</v>
      </c>
      <c r="C149">
        <v>1.23952095808383</v>
      </c>
      <c r="E149" s="198" t="s">
        <v>279</v>
      </c>
      <c r="F149" s="201">
        <f>AVERAGE(C148,C154)</f>
        <v>1.5882569363286101</v>
      </c>
      <c r="G149" s="247">
        <f>AVERAGE(C166,C160)</f>
        <v>1.47402597402597</v>
      </c>
    </row>
    <row r="150" spans="1:7" x14ac:dyDescent="0.25">
      <c r="A150" s="243" t="s">
        <v>228</v>
      </c>
      <c r="B150">
        <v>1.9954506329861601</v>
      </c>
      <c r="C150">
        <v>1.4090909090909001</v>
      </c>
      <c r="E150" s="198" t="s">
        <v>163</v>
      </c>
      <c r="F150" s="201">
        <f t="shared" ref="F150:F153" si="12">AVERAGE(C149,C155)</f>
        <v>1.18016316360567</v>
      </c>
      <c r="G150" s="201">
        <f t="shared" ref="G150:G153" si="13">AVERAGE(C167,C161)</f>
        <v>1.42098039215686</v>
      </c>
    </row>
    <row r="151" spans="1:7" x14ac:dyDescent="0.25">
      <c r="A151" s="243" t="s">
        <v>229</v>
      </c>
      <c r="B151">
        <v>1.9867916758914299</v>
      </c>
      <c r="C151">
        <v>1.3846153846153799</v>
      </c>
      <c r="E151" s="200" t="s">
        <v>164</v>
      </c>
      <c r="F151" s="201">
        <f t="shared" si="12"/>
        <v>1.2564935064934999</v>
      </c>
      <c r="G151" s="201">
        <f t="shared" si="13"/>
        <v>1.133116883116875</v>
      </c>
    </row>
    <row r="152" spans="1:7" x14ac:dyDescent="0.25">
      <c r="A152" s="243" t="s">
        <v>230</v>
      </c>
      <c r="B152">
        <v>1.9914460263387499</v>
      </c>
      <c r="C152">
        <v>1.4090909090909001</v>
      </c>
      <c r="E152" s="198" t="s">
        <v>165</v>
      </c>
      <c r="F152" s="201">
        <f t="shared" si="12"/>
        <v>1.3156843156843099</v>
      </c>
      <c r="G152" s="201">
        <f t="shared" si="13"/>
        <v>1.2889610389610349</v>
      </c>
    </row>
    <row r="153" spans="1:7" x14ac:dyDescent="0.25">
      <c r="A153" s="243" t="s">
        <v>258</v>
      </c>
      <c r="E153" s="198" t="s">
        <v>166</v>
      </c>
      <c r="F153" s="201">
        <f t="shared" si="12"/>
        <v>1.43506493506493</v>
      </c>
      <c r="G153" s="201">
        <f t="shared" si="13"/>
        <v>1.4610389610389549</v>
      </c>
    </row>
    <row r="154" spans="1:7" x14ac:dyDescent="0.25">
      <c r="A154" s="243" t="s">
        <v>226</v>
      </c>
      <c r="B154">
        <v>5.9985114558800996</v>
      </c>
      <c r="C154">
        <v>1.5033112582781401</v>
      </c>
      <c r="E154" s="183" t="s">
        <v>217</v>
      </c>
      <c r="F154" s="201">
        <f>SMALL(F149:F153,1)</f>
        <v>1.18016316360567</v>
      </c>
      <c r="G154" s="201">
        <f>SMALL(G149:G153,1)</f>
        <v>1.133116883116875</v>
      </c>
    </row>
    <row r="155" spans="1:7" x14ac:dyDescent="0.25">
      <c r="A155" s="243" t="s">
        <v>227</v>
      </c>
      <c r="B155">
        <v>5.9947919800815601</v>
      </c>
      <c r="C155">
        <v>1.1208053691275099</v>
      </c>
      <c r="E155" s="198" t="s">
        <v>218</v>
      </c>
      <c r="F155" s="201">
        <f>AVERAGE(F149:F154)</f>
        <v>1.3259710034637817</v>
      </c>
      <c r="G155" s="201">
        <f>AVERAGE(G149:G154)</f>
        <v>1.3185400220694283</v>
      </c>
    </row>
    <row r="156" spans="1:7" x14ac:dyDescent="0.25">
      <c r="A156" s="243" t="s">
        <v>228</v>
      </c>
      <c r="B156">
        <v>5.9749809583785796</v>
      </c>
      <c r="C156">
        <v>1.1038961038960999</v>
      </c>
    </row>
    <row r="157" spans="1:7" x14ac:dyDescent="0.25">
      <c r="A157" s="243" t="s">
        <v>229</v>
      </c>
      <c r="B157">
        <v>5.9791208928722099</v>
      </c>
      <c r="C157">
        <v>1.2467532467532401</v>
      </c>
    </row>
    <row r="158" spans="1:7" x14ac:dyDescent="0.25">
      <c r="A158" s="243" t="s">
        <v>230</v>
      </c>
      <c r="B158">
        <v>5.9883792932456004</v>
      </c>
      <c r="C158">
        <v>1.46103896103896</v>
      </c>
    </row>
    <row r="159" spans="1:7" x14ac:dyDescent="0.25">
      <c r="A159" s="243" t="s">
        <v>259</v>
      </c>
    </row>
    <row r="160" spans="1:7" x14ac:dyDescent="0.25">
      <c r="A160" s="243" t="s">
        <v>226</v>
      </c>
      <c r="B160">
        <v>7.6391237663674296</v>
      </c>
      <c r="C160">
        <v>1.5</v>
      </c>
    </row>
    <row r="161" spans="1:7" x14ac:dyDescent="0.25">
      <c r="A161" s="243" t="s">
        <v>227</v>
      </c>
      <c r="B161">
        <v>7.6355355478957696</v>
      </c>
      <c r="C161">
        <v>1.2733333333333301</v>
      </c>
    </row>
    <row r="162" spans="1:7" x14ac:dyDescent="0.25">
      <c r="A162" s="243" t="s">
        <v>228</v>
      </c>
      <c r="B162">
        <v>7.6390494752178402</v>
      </c>
      <c r="C162">
        <v>1.07792207792207</v>
      </c>
    </row>
    <row r="163" spans="1:7" x14ac:dyDescent="0.25">
      <c r="A163" s="243" t="s">
        <v>229</v>
      </c>
      <c r="B163">
        <v>7.6360876446735499</v>
      </c>
      <c r="C163">
        <v>1.27272727272727</v>
      </c>
    </row>
    <row r="164" spans="1:7" x14ac:dyDescent="0.25">
      <c r="A164" s="243" t="s">
        <v>230</v>
      </c>
      <c r="B164">
        <v>7.6441869957850104</v>
      </c>
      <c r="C164">
        <v>1.38961038961038</v>
      </c>
    </row>
    <row r="165" spans="1:7" x14ac:dyDescent="0.25">
      <c r="A165" s="243" t="s">
        <v>260</v>
      </c>
    </row>
    <row r="166" spans="1:7" x14ac:dyDescent="0.25">
      <c r="A166" s="243" t="s">
        <v>226</v>
      </c>
      <c r="B166">
        <v>6.8496554088558996</v>
      </c>
      <c r="C166">
        <v>1.44805194805194</v>
      </c>
    </row>
    <row r="167" spans="1:7" x14ac:dyDescent="0.25">
      <c r="A167" s="243" t="s">
        <v>227</v>
      </c>
      <c r="B167">
        <v>6.8508723837254903</v>
      </c>
      <c r="C167">
        <v>1.5686274509803899</v>
      </c>
    </row>
    <row r="168" spans="1:7" x14ac:dyDescent="0.25">
      <c r="A168" s="243" t="s">
        <v>228</v>
      </c>
      <c r="B168">
        <v>6.8493427187896101</v>
      </c>
      <c r="C168">
        <v>1.18831168831168</v>
      </c>
    </row>
    <row r="169" spans="1:7" x14ac:dyDescent="0.25">
      <c r="A169" s="243" t="s">
        <v>229</v>
      </c>
      <c r="B169">
        <v>6.8490980732283804</v>
      </c>
      <c r="C169">
        <v>1.3051948051947999</v>
      </c>
    </row>
    <row r="170" spans="1:7" x14ac:dyDescent="0.25">
      <c r="A170" s="243" t="s">
        <v>230</v>
      </c>
      <c r="B170">
        <v>6.8466924729969403</v>
      </c>
      <c r="C170">
        <v>1.5324675324675301</v>
      </c>
    </row>
    <row r="171" spans="1:7" x14ac:dyDescent="0.25">
      <c r="A171" s="243" t="s">
        <v>261</v>
      </c>
      <c r="E171" s="238"/>
      <c r="F171" s="238" t="s">
        <v>215</v>
      </c>
      <c r="G171" t="s">
        <v>216</v>
      </c>
    </row>
    <row r="172" spans="1:7" x14ac:dyDescent="0.25">
      <c r="A172" s="243" t="s">
        <v>226</v>
      </c>
      <c r="B172">
        <v>1.99291671121372</v>
      </c>
      <c r="C172">
        <v>1.6875</v>
      </c>
      <c r="E172" t="s">
        <v>162</v>
      </c>
      <c r="F172" t="s">
        <v>199</v>
      </c>
      <c r="G172" t="s">
        <v>199</v>
      </c>
    </row>
    <row r="173" spans="1:7" x14ac:dyDescent="0.25">
      <c r="A173" s="243" t="s">
        <v>227</v>
      </c>
      <c r="B173">
        <v>1.9927519252577</v>
      </c>
      <c r="C173">
        <v>1.3006993006993</v>
      </c>
      <c r="E173" s="198" t="s">
        <v>279</v>
      </c>
      <c r="F173" s="247">
        <f>AVERAGE(C172,C178)</f>
        <v>1.84375</v>
      </c>
      <c r="G173" s="201">
        <f>AVERAGE(C190,C184)</f>
        <v>2.38</v>
      </c>
    </row>
    <row r="174" spans="1:7" x14ac:dyDescent="0.25">
      <c r="A174" s="243" t="s">
        <v>228</v>
      </c>
      <c r="B174">
        <v>1.9980627092430501</v>
      </c>
      <c r="C174">
        <v>1.3410852713178201</v>
      </c>
      <c r="E174" s="198" t="s">
        <v>163</v>
      </c>
      <c r="F174" s="201">
        <f t="shared" ref="F174:F177" si="14">AVERAGE(C173,C179)</f>
        <v>1.3629480755465</v>
      </c>
      <c r="G174" s="201">
        <f t="shared" ref="G174:G177" si="15">AVERAGE(C191,C185)</f>
        <v>1.396825396825395</v>
      </c>
    </row>
    <row r="175" spans="1:7" x14ac:dyDescent="0.25">
      <c r="A175" s="243" t="s">
        <v>229</v>
      </c>
      <c r="B175">
        <v>1.99855464533504</v>
      </c>
      <c r="C175">
        <v>2.4761904761904701</v>
      </c>
      <c r="E175" s="200" t="s">
        <v>164</v>
      </c>
      <c r="F175" s="201">
        <f t="shared" si="14"/>
        <v>1.4067631080998502</v>
      </c>
      <c r="G175" s="201">
        <f t="shared" si="15"/>
        <v>1.29296875</v>
      </c>
    </row>
    <row r="176" spans="1:7" x14ac:dyDescent="0.25">
      <c r="A176" s="243" t="s">
        <v>230</v>
      </c>
      <c r="B176">
        <v>1.99972368977524</v>
      </c>
      <c r="C176">
        <v>1.6434108527131699</v>
      </c>
      <c r="E176" s="198" t="s">
        <v>165</v>
      </c>
      <c r="F176" s="201">
        <f t="shared" si="14"/>
        <v>1.898251488095235</v>
      </c>
      <c r="G176" s="201">
        <f t="shared" si="15"/>
        <v>1.76725874381981</v>
      </c>
    </row>
    <row r="177" spans="1:7" x14ac:dyDescent="0.25">
      <c r="A177" s="243" t="s">
        <v>262</v>
      </c>
      <c r="E177" s="198" t="s">
        <v>166</v>
      </c>
      <c r="F177" s="201">
        <f t="shared" si="14"/>
        <v>1.4999999999999949</v>
      </c>
      <c r="G177" s="201">
        <f t="shared" si="15"/>
        <v>1.9496124031007751</v>
      </c>
    </row>
    <row r="178" spans="1:7" x14ac:dyDescent="0.25">
      <c r="A178" s="243" t="s">
        <v>226</v>
      </c>
      <c r="B178">
        <v>5.9994527499086896</v>
      </c>
      <c r="C178">
        <v>2</v>
      </c>
      <c r="E178" s="183" t="s">
        <v>217</v>
      </c>
      <c r="F178" s="201">
        <f>SMALL(F173:F177,1)</f>
        <v>1.3629480755465</v>
      </c>
      <c r="G178" s="201">
        <f>SMALL(G173:G177,1)</f>
        <v>1.29296875</v>
      </c>
    </row>
    <row r="179" spans="1:7" x14ac:dyDescent="0.25">
      <c r="A179" s="243" t="s">
        <v>227</v>
      </c>
      <c r="B179">
        <v>5.9847072320779704</v>
      </c>
      <c r="C179">
        <v>1.4251968503937</v>
      </c>
      <c r="E179" s="198" t="s">
        <v>218</v>
      </c>
      <c r="F179" s="201">
        <f>AVERAGE(F173:F178)</f>
        <v>1.5624434578813469</v>
      </c>
      <c r="G179" s="201">
        <f>AVERAGE(G173:G178)</f>
        <v>1.6799390072909965</v>
      </c>
    </row>
    <row r="180" spans="1:7" x14ac:dyDescent="0.25">
      <c r="A180" s="243" t="s">
        <v>228</v>
      </c>
      <c r="B180">
        <v>5.9883792932456004</v>
      </c>
      <c r="C180">
        <v>1.47244094488188</v>
      </c>
    </row>
    <row r="181" spans="1:7" x14ac:dyDescent="0.25">
      <c r="A181" s="243" t="s">
        <v>229</v>
      </c>
      <c r="B181">
        <v>5.9889569306654602</v>
      </c>
      <c r="C181">
        <v>1.3203125</v>
      </c>
    </row>
    <row r="182" spans="1:7" x14ac:dyDescent="0.25">
      <c r="A182" s="243" t="s">
        <v>230</v>
      </c>
      <c r="B182">
        <v>5.97061838431447</v>
      </c>
      <c r="C182">
        <v>1.3565891472868199</v>
      </c>
    </row>
    <row r="183" spans="1:7" x14ac:dyDescent="0.25">
      <c r="A183" s="243" t="s">
        <v>263</v>
      </c>
    </row>
    <row r="184" spans="1:7" x14ac:dyDescent="0.25">
      <c r="A184" s="243" t="s">
        <v>226</v>
      </c>
      <c r="B184">
        <v>6.4471712941792498</v>
      </c>
      <c r="C184">
        <v>2</v>
      </c>
    </row>
    <row r="185" spans="1:7" x14ac:dyDescent="0.25">
      <c r="A185" s="243" t="s">
        <v>227</v>
      </c>
      <c r="B185">
        <v>6.4517643791131096</v>
      </c>
      <c r="C185">
        <v>1.4523809523809501</v>
      </c>
    </row>
    <row r="186" spans="1:7" x14ac:dyDescent="0.25">
      <c r="A186" s="243" t="s">
        <v>228</v>
      </c>
      <c r="B186">
        <v>6.4491316147691196</v>
      </c>
      <c r="C186">
        <v>1.1484375</v>
      </c>
    </row>
    <row r="187" spans="1:7" x14ac:dyDescent="0.25">
      <c r="A187" s="243" t="s">
        <v>229</v>
      </c>
      <c r="B187">
        <v>6.4455109293139401</v>
      </c>
      <c r="C187">
        <v>1.5581395348837199</v>
      </c>
    </row>
    <row r="188" spans="1:7" x14ac:dyDescent="0.25">
      <c r="A188" s="243" t="s">
        <v>230</v>
      </c>
      <c r="B188">
        <v>6.4498993619106901</v>
      </c>
      <c r="C188">
        <v>1.89922480620155</v>
      </c>
    </row>
    <row r="189" spans="1:7" x14ac:dyDescent="0.25">
      <c r="A189" s="243" t="s">
        <v>264</v>
      </c>
    </row>
    <row r="190" spans="1:7" x14ac:dyDescent="0.25">
      <c r="A190" s="243" t="s">
        <v>226</v>
      </c>
      <c r="B190">
        <v>8.5654806282198201</v>
      </c>
      <c r="C190">
        <v>2.76</v>
      </c>
    </row>
    <row r="191" spans="1:7" x14ac:dyDescent="0.25">
      <c r="A191" s="243" t="s">
        <v>227</v>
      </c>
      <c r="B191">
        <v>8.5640725660940706</v>
      </c>
      <c r="C191">
        <v>1.3412698412698401</v>
      </c>
    </row>
    <row r="192" spans="1:7" x14ac:dyDescent="0.25">
      <c r="A192" s="243" t="s">
        <v>228</v>
      </c>
      <c r="B192">
        <v>8.5638818942802395</v>
      </c>
      <c r="C192">
        <v>1.4375</v>
      </c>
    </row>
    <row r="193" spans="1:7" x14ac:dyDescent="0.25">
      <c r="A193" s="243" t="s">
        <v>229</v>
      </c>
      <c r="B193">
        <v>8.5649327818707306</v>
      </c>
      <c r="C193">
        <v>1.9763779527559</v>
      </c>
    </row>
    <row r="194" spans="1:7" x14ac:dyDescent="0.25">
      <c r="A194" s="243" t="s">
        <v>230</v>
      </c>
      <c r="B194">
        <v>8.5653446706596892</v>
      </c>
      <c r="C194">
        <v>2</v>
      </c>
    </row>
    <row r="195" spans="1:7" x14ac:dyDescent="0.25">
      <c r="A195" s="243" t="s">
        <v>265</v>
      </c>
      <c r="E195" s="238"/>
      <c r="F195" s="238" t="s">
        <v>215</v>
      </c>
      <c r="G195" t="s">
        <v>216</v>
      </c>
    </row>
    <row r="196" spans="1:7" x14ac:dyDescent="0.25">
      <c r="A196" s="243" t="s">
        <v>226</v>
      </c>
      <c r="B196">
        <v>1.9983915611297201</v>
      </c>
      <c r="C196">
        <v>2.0964912280701702</v>
      </c>
      <c r="E196" t="s">
        <v>162</v>
      </c>
      <c r="F196" t="s">
        <v>199</v>
      </c>
      <c r="G196" t="s">
        <v>199</v>
      </c>
    </row>
    <row r="197" spans="1:7" x14ac:dyDescent="0.25">
      <c r="A197" s="243" t="s">
        <v>227</v>
      </c>
      <c r="B197">
        <v>1.97479672252037</v>
      </c>
      <c r="C197">
        <v>1.85964912280701</v>
      </c>
      <c r="E197" s="198" t="s">
        <v>279</v>
      </c>
      <c r="F197" s="247">
        <f>AVERAGE(C196,C202)</f>
        <v>2.06117664851784</v>
      </c>
      <c r="G197" s="201">
        <f>AVERAGE(C214,C208)</f>
        <v>2.2133867276887851</v>
      </c>
    </row>
    <row r="198" spans="1:7" x14ac:dyDescent="0.25">
      <c r="A198" s="243" t="s">
        <v>228</v>
      </c>
      <c r="B198">
        <v>1.9989951962374499</v>
      </c>
      <c r="C198">
        <v>1.83620689655172</v>
      </c>
      <c r="E198" s="198" t="s">
        <v>163</v>
      </c>
      <c r="F198" s="201">
        <f t="shared" ref="F198:F201" si="16">AVERAGE(C197,C203)</f>
        <v>2.0037376048817652</v>
      </c>
      <c r="G198" s="201">
        <f t="shared" ref="G198:G201" si="17">AVERAGE(C215,C209)</f>
        <v>1.8521739130434751</v>
      </c>
    </row>
    <row r="199" spans="1:7" x14ac:dyDescent="0.25">
      <c r="A199" s="243" t="s">
        <v>229</v>
      </c>
      <c r="B199">
        <v>1.9985091546656799</v>
      </c>
      <c r="C199">
        <v>1.36206896551724</v>
      </c>
      <c r="E199" s="200" t="s">
        <v>164</v>
      </c>
      <c r="F199" s="201">
        <f t="shared" si="16"/>
        <v>1.6465517241379248</v>
      </c>
      <c r="G199" s="201">
        <f t="shared" si="17"/>
        <v>1.51491754122938</v>
      </c>
    </row>
    <row r="200" spans="1:7" x14ac:dyDescent="0.25">
      <c r="A200" s="243" t="s">
        <v>230</v>
      </c>
      <c r="B200">
        <v>1.99282780247962</v>
      </c>
      <c r="C200">
        <v>1.9739130434782599</v>
      </c>
      <c r="E200" s="198" t="s">
        <v>165</v>
      </c>
      <c r="F200" s="201">
        <f t="shared" si="16"/>
        <v>1.6594827586206851</v>
      </c>
      <c r="G200" s="201">
        <f t="shared" si="17"/>
        <v>1.9646926536731599</v>
      </c>
    </row>
    <row r="201" spans="1:7" x14ac:dyDescent="0.25">
      <c r="A201" s="243" t="s">
        <v>266</v>
      </c>
      <c r="E201" s="198" t="s">
        <v>166</v>
      </c>
      <c r="F201" s="201">
        <f t="shared" si="16"/>
        <v>1.9869565217391298</v>
      </c>
      <c r="G201" s="201">
        <f t="shared" si="17"/>
        <v>2.0100824587706101</v>
      </c>
    </row>
    <row r="202" spans="1:7" x14ac:dyDescent="0.25">
      <c r="A202" s="243" t="s">
        <v>226</v>
      </c>
      <c r="B202">
        <v>5.9887952602548404</v>
      </c>
      <c r="C202">
        <v>2.0258620689655098</v>
      </c>
      <c r="E202" s="183" t="s">
        <v>217</v>
      </c>
      <c r="F202" s="201">
        <f>SMALL(F197:F201,1)</f>
        <v>1.6465517241379248</v>
      </c>
      <c r="G202" s="201">
        <f>SMALL(G197:G201,1)</f>
        <v>1.51491754122938</v>
      </c>
    </row>
    <row r="203" spans="1:7" x14ac:dyDescent="0.25">
      <c r="A203" s="243" t="s">
        <v>227</v>
      </c>
      <c r="B203">
        <v>5.9992138160278197</v>
      </c>
      <c r="C203">
        <v>2.14782608695652</v>
      </c>
      <c r="E203" s="198" t="s">
        <v>218</v>
      </c>
      <c r="F203" s="201">
        <f>AVERAGE(F197:F202)</f>
        <v>1.8340761636725451</v>
      </c>
      <c r="G203" s="201">
        <f>AVERAGE(G197:G202)</f>
        <v>1.8450284726057982</v>
      </c>
    </row>
    <row r="204" spans="1:7" x14ac:dyDescent="0.25">
      <c r="A204" s="243" t="s">
        <v>228</v>
      </c>
      <c r="B204">
        <v>5.98346674709759</v>
      </c>
      <c r="C204">
        <v>1.4568965517241299</v>
      </c>
    </row>
    <row r="205" spans="1:7" x14ac:dyDescent="0.25">
      <c r="A205" s="243" t="s">
        <v>229</v>
      </c>
      <c r="B205">
        <v>5.9854928550478697</v>
      </c>
      <c r="C205">
        <v>1.9568965517241299</v>
      </c>
    </row>
    <row r="206" spans="1:7" x14ac:dyDescent="0.25">
      <c r="A206" s="243" t="s">
        <v>230</v>
      </c>
      <c r="B206">
        <v>5.9854027833413799</v>
      </c>
      <c r="C206">
        <v>2</v>
      </c>
    </row>
    <row r="207" spans="1:7" x14ac:dyDescent="0.25">
      <c r="A207" s="243" t="s">
        <v>267</v>
      </c>
    </row>
    <row r="208" spans="1:7" x14ac:dyDescent="0.25">
      <c r="A208" s="243" t="s">
        <v>226</v>
      </c>
      <c r="B208">
        <v>6.9419454532091196</v>
      </c>
      <c r="C208">
        <v>2.07894736842105</v>
      </c>
    </row>
    <row r="209" spans="1:7" x14ac:dyDescent="0.25">
      <c r="A209" s="243" t="s">
        <v>227</v>
      </c>
      <c r="B209">
        <v>6.94800027397197</v>
      </c>
      <c r="C209">
        <v>1.5043478260869501</v>
      </c>
    </row>
    <row r="210" spans="1:7" x14ac:dyDescent="0.25">
      <c r="A210" s="243" t="s">
        <v>228</v>
      </c>
      <c r="B210">
        <v>6.9459580099513296</v>
      </c>
      <c r="C210">
        <v>1.5689655172413699</v>
      </c>
    </row>
    <row r="211" spans="1:7" x14ac:dyDescent="0.25">
      <c r="A211" s="243" t="s">
        <v>229</v>
      </c>
      <c r="B211">
        <v>6.9419446156959497</v>
      </c>
      <c r="C211">
        <v>1.8086956521739099</v>
      </c>
    </row>
    <row r="212" spans="1:7" x14ac:dyDescent="0.25">
      <c r="A212" s="243" t="s">
        <v>230</v>
      </c>
      <c r="B212">
        <v>6.9462820090226396</v>
      </c>
      <c r="C212">
        <v>1.6810344827586201</v>
      </c>
    </row>
    <row r="213" spans="1:7" x14ac:dyDescent="0.25">
      <c r="A213" s="243" t="s">
        <v>268</v>
      </c>
    </row>
    <row r="214" spans="1:7" x14ac:dyDescent="0.25">
      <c r="A214" s="243" t="s">
        <v>226</v>
      </c>
      <c r="B214">
        <v>9.3796738252307694</v>
      </c>
      <c r="C214">
        <v>2.3478260869565202</v>
      </c>
    </row>
    <row r="215" spans="1:7" x14ac:dyDescent="0.25">
      <c r="A215" s="243" t="s">
        <v>227</v>
      </c>
      <c r="B215">
        <v>9.3699589426276599</v>
      </c>
      <c r="C215">
        <v>2.2000000000000002</v>
      </c>
    </row>
    <row r="216" spans="1:7" x14ac:dyDescent="0.25">
      <c r="A216" s="243" t="s">
        <v>228</v>
      </c>
      <c r="B216">
        <v>9.3555245032449701</v>
      </c>
      <c r="C216">
        <v>1.46086956521739</v>
      </c>
    </row>
    <row r="217" spans="1:7" x14ac:dyDescent="0.25">
      <c r="A217" s="243" t="s">
        <v>229</v>
      </c>
      <c r="B217">
        <v>9.3715788590762301</v>
      </c>
      <c r="C217">
        <v>2.1206896551724101</v>
      </c>
    </row>
    <row r="218" spans="1:7" x14ac:dyDescent="0.25">
      <c r="A218" s="243" t="s">
        <v>230</v>
      </c>
      <c r="B218">
        <v>9.3642073452789099</v>
      </c>
      <c r="C218">
        <v>2.3391304347826001</v>
      </c>
    </row>
    <row r="219" spans="1:7" x14ac:dyDescent="0.25">
      <c r="A219" s="243" t="s">
        <v>269</v>
      </c>
      <c r="E219" s="238"/>
      <c r="F219" s="238" t="s">
        <v>215</v>
      </c>
      <c r="G219" t="s">
        <v>216</v>
      </c>
    </row>
    <row r="220" spans="1:7" x14ac:dyDescent="0.25">
      <c r="A220" s="243" t="s">
        <v>226</v>
      </c>
      <c r="B220">
        <v>1.9954511097909999</v>
      </c>
      <c r="C220">
        <v>1.78125</v>
      </c>
      <c r="E220" t="s">
        <v>162</v>
      </c>
      <c r="F220" t="s">
        <v>199</v>
      </c>
      <c r="G220" t="s">
        <v>199</v>
      </c>
    </row>
    <row r="221" spans="1:7" x14ac:dyDescent="0.25">
      <c r="A221" s="243" t="s">
        <v>227</v>
      </c>
      <c r="B221">
        <v>1.99088457022332</v>
      </c>
      <c r="C221">
        <v>1.7984496124031</v>
      </c>
      <c r="E221" s="198" t="s">
        <v>279</v>
      </c>
      <c r="F221" s="247">
        <f>AVERAGE(C220,C226)</f>
        <v>1.930625</v>
      </c>
      <c r="G221" s="201">
        <f>AVERAGE(C238,C232)</f>
        <v>2.1220472440944849</v>
      </c>
    </row>
    <row r="222" spans="1:7" x14ac:dyDescent="0.25">
      <c r="A222" s="243" t="s">
        <v>228</v>
      </c>
      <c r="B222">
        <v>1.998845484829</v>
      </c>
      <c r="C222">
        <v>1.544</v>
      </c>
      <c r="E222" s="198" t="s">
        <v>163</v>
      </c>
      <c r="F222" s="201">
        <f t="shared" ref="F222:F225" si="18">AVERAGE(C221,C227)</f>
        <v>1.7693035463590299</v>
      </c>
      <c r="G222" s="201">
        <f t="shared" ref="G222:G225" si="19">AVERAGE(C239,C233)</f>
        <v>1.6885389326334148</v>
      </c>
    </row>
    <row r="223" spans="1:7" x14ac:dyDescent="0.25">
      <c r="A223" s="243" t="s">
        <v>229</v>
      </c>
      <c r="B223">
        <v>1.9989966267457999</v>
      </c>
      <c r="C223">
        <v>2.0720000000000001</v>
      </c>
      <c r="E223" s="200" t="s">
        <v>164</v>
      </c>
      <c r="F223" s="201">
        <f t="shared" si="18"/>
        <v>1.504</v>
      </c>
      <c r="G223" s="201">
        <f t="shared" si="19"/>
        <v>1.42744217519685</v>
      </c>
    </row>
    <row r="224" spans="1:7" x14ac:dyDescent="0.25">
      <c r="A224" s="243" t="s">
        <v>230</v>
      </c>
      <c r="B224">
        <v>1.9987430422866499</v>
      </c>
      <c r="C224">
        <v>1.4645669291338499</v>
      </c>
      <c r="E224" s="198" t="s">
        <v>165</v>
      </c>
      <c r="F224" s="201">
        <f t="shared" si="18"/>
        <v>2.051873015873015</v>
      </c>
      <c r="G224" s="201">
        <f t="shared" si="19"/>
        <v>1.63148991141732</v>
      </c>
    </row>
    <row r="225" spans="1:7" x14ac:dyDescent="0.25">
      <c r="A225" s="243" t="s">
        <v>270</v>
      </c>
      <c r="E225" s="198" t="s">
        <v>166</v>
      </c>
      <c r="F225" s="201">
        <f t="shared" si="18"/>
        <v>2.0338707661542248</v>
      </c>
      <c r="G225" s="201">
        <f t="shared" si="19"/>
        <v>1.49701648622047</v>
      </c>
    </row>
    <row r="226" spans="1:7" x14ac:dyDescent="0.25">
      <c r="A226" s="243" t="s">
        <v>226</v>
      </c>
      <c r="B226">
        <v>5.5550536447391696</v>
      </c>
      <c r="C226">
        <v>2.08</v>
      </c>
      <c r="E226" s="183" t="s">
        <v>217</v>
      </c>
      <c r="F226" s="201">
        <f>SMALL(F221:F225,1)</f>
        <v>1.504</v>
      </c>
      <c r="G226" s="201">
        <f>SMALL(G221:G225,1)</f>
        <v>1.42744217519685</v>
      </c>
    </row>
    <row r="227" spans="1:7" x14ac:dyDescent="0.25">
      <c r="A227" s="243" t="s">
        <v>227</v>
      </c>
      <c r="B227">
        <v>5.55455209708329</v>
      </c>
      <c r="C227">
        <v>1.74015748031496</v>
      </c>
      <c r="E227" s="198" t="s">
        <v>218</v>
      </c>
      <c r="F227" s="201">
        <f>AVERAGE(F221:F226)</f>
        <v>1.7989453880643784</v>
      </c>
      <c r="G227" s="201">
        <f>AVERAGE(G221:G226)</f>
        <v>1.6323294874598984</v>
      </c>
    </row>
    <row r="228" spans="1:7" x14ac:dyDescent="0.25">
      <c r="A228" s="243" t="s">
        <v>228</v>
      </c>
      <c r="B228">
        <v>5.5549778821654598</v>
      </c>
      <c r="C228">
        <v>1.464</v>
      </c>
    </row>
    <row r="229" spans="1:7" x14ac:dyDescent="0.25">
      <c r="A229" s="243" t="s">
        <v>229</v>
      </c>
      <c r="B229">
        <v>5.5550405097386797</v>
      </c>
      <c r="C229">
        <v>2.0317460317460299</v>
      </c>
    </row>
    <row r="230" spans="1:7" x14ac:dyDescent="0.25">
      <c r="A230" s="243" t="s">
        <v>230</v>
      </c>
      <c r="B230">
        <v>5.5508282512273803</v>
      </c>
      <c r="C230">
        <v>2.6031746031746001</v>
      </c>
    </row>
    <row r="231" spans="1:7" x14ac:dyDescent="0.25">
      <c r="A231" s="243" t="s">
        <v>271</v>
      </c>
    </row>
    <row r="232" spans="1:7" x14ac:dyDescent="0.25">
      <c r="A232" s="243" t="s">
        <v>226</v>
      </c>
      <c r="B232">
        <v>6.9541937603297104</v>
      </c>
      <c r="C232">
        <v>1.9606299212598399</v>
      </c>
    </row>
    <row r="233" spans="1:7" x14ac:dyDescent="0.25">
      <c r="A233" s="243" t="s">
        <v>227</v>
      </c>
      <c r="B233">
        <v>6.95329039515775</v>
      </c>
      <c r="C233">
        <v>1.88888888888888</v>
      </c>
    </row>
    <row r="234" spans="1:7" x14ac:dyDescent="0.25">
      <c r="A234" s="243" t="s">
        <v>228</v>
      </c>
      <c r="B234">
        <v>6.9545456336300404</v>
      </c>
      <c r="C234">
        <v>1.4296875</v>
      </c>
    </row>
    <row r="235" spans="1:7" x14ac:dyDescent="0.25">
      <c r="A235" s="243" t="s">
        <v>229</v>
      </c>
      <c r="B235">
        <v>6.9551571746017196</v>
      </c>
      <c r="C235">
        <v>1.6015625</v>
      </c>
    </row>
    <row r="236" spans="1:7" x14ac:dyDescent="0.25">
      <c r="A236" s="243" t="s">
        <v>230</v>
      </c>
      <c r="B236">
        <v>6.9532404445306799</v>
      </c>
      <c r="C236">
        <v>1.7578125</v>
      </c>
    </row>
    <row r="237" spans="1:7" x14ac:dyDescent="0.25">
      <c r="A237" s="243" t="s">
        <v>272</v>
      </c>
    </row>
    <row r="238" spans="1:7" x14ac:dyDescent="0.25">
      <c r="A238" s="243" t="s">
        <v>226</v>
      </c>
      <c r="B238">
        <v>7.2151722104053304</v>
      </c>
      <c r="C238">
        <v>2.2834645669291298</v>
      </c>
    </row>
    <row r="239" spans="1:7" x14ac:dyDescent="0.25">
      <c r="A239" s="243" t="s">
        <v>227</v>
      </c>
      <c r="B239">
        <v>7.2148728611979296</v>
      </c>
      <c r="C239">
        <v>1.4881889763779499</v>
      </c>
    </row>
    <row r="240" spans="1:7" x14ac:dyDescent="0.25">
      <c r="A240" s="243" t="s">
        <v>228</v>
      </c>
      <c r="B240">
        <v>7.2149419186314399</v>
      </c>
      <c r="C240">
        <v>1.4251968503937</v>
      </c>
    </row>
    <row r="241" spans="1:7" x14ac:dyDescent="0.25">
      <c r="A241" s="243" t="s">
        <v>229</v>
      </c>
      <c r="B241">
        <v>7.2151526549750997</v>
      </c>
      <c r="C241">
        <v>1.6614173228346401</v>
      </c>
    </row>
    <row r="242" spans="1:7" x14ac:dyDescent="0.25">
      <c r="A242" s="243" t="s">
        <v>230</v>
      </c>
      <c r="B242">
        <v>7.2150291616876796</v>
      </c>
      <c r="C242">
        <v>1.23622047244094</v>
      </c>
    </row>
    <row r="243" spans="1:7" x14ac:dyDescent="0.25">
      <c r="A243" s="243" t="s">
        <v>273</v>
      </c>
      <c r="E243" s="238"/>
      <c r="F243" s="238" t="s">
        <v>215</v>
      </c>
      <c r="G243" t="s">
        <v>216</v>
      </c>
    </row>
    <row r="244" spans="1:7" x14ac:dyDescent="0.25">
      <c r="A244" s="243" t="s">
        <v>226</v>
      </c>
      <c r="B244">
        <v>1.99972464344944</v>
      </c>
      <c r="C244">
        <v>1.9827586206896499</v>
      </c>
      <c r="E244" t="s">
        <v>162</v>
      </c>
      <c r="F244" t="s">
        <v>199</v>
      </c>
      <c r="G244" t="s">
        <v>199</v>
      </c>
    </row>
    <row r="245" spans="1:7" x14ac:dyDescent="0.25">
      <c r="A245" s="243" t="s">
        <v>227</v>
      </c>
      <c r="B245">
        <v>1.9978838299497601</v>
      </c>
      <c r="C245">
        <v>1.5508474576271101</v>
      </c>
      <c r="E245" s="198" t="s">
        <v>279</v>
      </c>
      <c r="F245" s="247">
        <f>AVERAGE(C244,C250)</f>
        <v>1.9748503847249901</v>
      </c>
      <c r="G245" s="201">
        <f>AVERAGE(C262,C256)</f>
        <v>2.2504761904761903</v>
      </c>
    </row>
    <row r="246" spans="1:7" x14ac:dyDescent="0.25">
      <c r="A246" s="243" t="s">
        <v>228</v>
      </c>
      <c r="B246">
        <v>1.97231306224862</v>
      </c>
      <c r="C246">
        <v>1.5663716814159201</v>
      </c>
      <c r="E246" s="198" t="s">
        <v>163</v>
      </c>
      <c r="F246" s="201">
        <f t="shared" ref="F246:F249" si="20">AVERAGE(C245,C251)</f>
        <v>1.6262301804264552</v>
      </c>
      <c r="G246" s="201">
        <f t="shared" ref="G246:G249" si="21">AVERAGE(C263,C257)</f>
        <v>1.8960317460317451</v>
      </c>
    </row>
    <row r="247" spans="1:7" x14ac:dyDescent="0.25">
      <c r="A247" s="243" t="s">
        <v>229</v>
      </c>
      <c r="B247">
        <v>1.97447940619167</v>
      </c>
      <c r="C247">
        <v>1.6929824561403499</v>
      </c>
      <c r="E247" s="200" t="s">
        <v>164</v>
      </c>
      <c r="F247" s="201">
        <f t="shared" si="20"/>
        <v>1.5157439802428401</v>
      </c>
      <c r="G247" s="201">
        <f t="shared" si="21"/>
        <v>1.6012032520325201</v>
      </c>
    </row>
    <row r="248" spans="1:7" x14ac:dyDescent="0.25">
      <c r="A248" s="243" t="s">
        <v>230</v>
      </c>
      <c r="B248">
        <v>1.99519162651002</v>
      </c>
      <c r="C248">
        <v>2.27826086956521</v>
      </c>
      <c r="E248" s="198" t="s">
        <v>165</v>
      </c>
      <c r="F248" s="201">
        <f t="shared" si="20"/>
        <v>1.69608472400513</v>
      </c>
      <c r="G248" s="201">
        <f t="shared" si="21"/>
        <v>2.1524193548387052</v>
      </c>
    </row>
    <row r="249" spans="1:7" x14ac:dyDescent="0.25">
      <c r="A249" s="243" t="s">
        <v>274</v>
      </c>
      <c r="E249" s="198" t="s">
        <v>166</v>
      </c>
      <c r="F249" s="201">
        <f t="shared" si="20"/>
        <v>2.0111304347826051</v>
      </c>
      <c r="G249" s="201">
        <f t="shared" si="21"/>
        <v>1.6141114982578348</v>
      </c>
    </row>
    <row r="250" spans="1:7" x14ac:dyDescent="0.25">
      <c r="A250" s="243" t="s">
        <v>226</v>
      </c>
      <c r="B250">
        <v>1.9988958108249599</v>
      </c>
      <c r="C250">
        <v>1.96694214876033</v>
      </c>
      <c r="E250" s="183" t="s">
        <v>217</v>
      </c>
      <c r="F250" s="201">
        <f>SMALL(F245:F249,1)</f>
        <v>1.5157439802428401</v>
      </c>
      <c r="G250" s="201">
        <f>SMALL(G245:G249,1)</f>
        <v>1.6012032520325201</v>
      </c>
    </row>
    <row r="251" spans="1:7" x14ac:dyDescent="0.25">
      <c r="A251" s="243" t="s">
        <v>227</v>
      </c>
      <c r="B251">
        <v>1.9915292788410299</v>
      </c>
      <c r="C251">
        <v>1.7016129032258001</v>
      </c>
      <c r="E251" s="198" t="s">
        <v>218</v>
      </c>
      <c r="F251" s="201">
        <f>AVERAGE(F245:F250)</f>
        <v>1.7232972807374767</v>
      </c>
      <c r="G251" s="201">
        <f>AVERAGE(G245:G250)</f>
        <v>1.8525742156115861</v>
      </c>
    </row>
    <row r="252" spans="1:7" x14ac:dyDescent="0.25">
      <c r="A252" s="243" t="s">
        <v>228</v>
      </c>
      <c r="B252">
        <v>1.9917524967220599</v>
      </c>
      <c r="C252">
        <v>1.4651162790697601</v>
      </c>
    </row>
    <row r="253" spans="1:7" x14ac:dyDescent="0.25">
      <c r="A253" s="243" t="s">
        <v>229</v>
      </c>
      <c r="B253">
        <v>1.9775823810453199</v>
      </c>
      <c r="C253">
        <v>1.6991869918699101</v>
      </c>
    </row>
    <row r="254" spans="1:7" x14ac:dyDescent="0.25">
      <c r="A254" s="243" t="s">
        <v>230</v>
      </c>
      <c r="B254">
        <v>1.99182158381496</v>
      </c>
      <c r="C254">
        <v>1.744</v>
      </c>
    </row>
    <row r="255" spans="1:7" x14ac:dyDescent="0.25">
      <c r="A255" s="243" t="s">
        <v>275</v>
      </c>
    </row>
    <row r="256" spans="1:7" x14ac:dyDescent="0.25">
      <c r="A256" s="243" t="s">
        <v>226</v>
      </c>
      <c r="B256">
        <v>6.8352372481961599</v>
      </c>
      <c r="C256">
        <v>2.38095238095238</v>
      </c>
    </row>
    <row r="257" spans="1:3" x14ac:dyDescent="0.25">
      <c r="A257" s="243" t="s">
        <v>227</v>
      </c>
      <c r="B257">
        <v>6.8353303960958396</v>
      </c>
      <c r="C257">
        <v>1.8</v>
      </c>
    </row>
    <row r="258" spans="1:3" x14ac:dyDescent="0.25">
      <c r="A258" s="243" t="s">
        <v>228</v>
      </c>
      <c r="B258">
        <v>6.8330071291574797</v>
      </c>
      <c r="C258">
        <v>1.552</v>
      </c>
    </row>
    <row r="259" spans="1:3" x14ac:dyDescent="0.25">
      <c r="A259" s="243" t="s">
        <v>229</v>
      </c>
      <c r="B259">
        <v>6.8333407665780097</v>
      </c>
      <c r="C259">
        <v>2.2000000000000002</v>
      </c>
    </row>
    <row r="260" spans="1:3" x14ac:dyDescent="0.25">
      <c r="A260" s="243" t="s">
        <v>230</v>
      </c>
      <c r="B260">
        <v>6.83148687815281</v>
      </c>
      <c r="C260">
        <v>1.6428571428571399</v>
      </c>
    </row>
    <row r="261" spans="1:3" x14ac:dyDescent="0.25">
      <c r="A261" s="243" t="s">
        <v>276</v>
      </c>
    </row>
    <row r="262" spans="1:3" x14ac:dyDescent="0.25">
      <c r="A262" s="243" t="s">
        <v>226</v>
      </c>
      <c r="B262">
        <v>7.7983069210790301</v>
      </c>
      <c r="C262">
        <v>2.12</v>
      </c>
    </row>
    <row r="263" spans="1:3" x14ac:dyDescent="0.25">
      <c r="A263" s="243" t="s">
        <v>227</v>
      </c>
      <c r="B263">
        <v>7.7988135676495904</v>
      </c>
      <c r="C263">
        <v>1.9920634920634901</v>
      </c>
    </row>
    <row r="264" spans="1:3" x14ac:dyDescent="0.25">
      <c r="A264" s="243" t="s">
        <v>228</v>
      </c>
      <c r="B264">
        <v>7.7971591914941296</v>
      </c>
      <c r="C264">
        <v>1.65040650406504</v>
      </c>
    </row>
    <row r="265" spans="1:3" x14ac:dyDescent="0.25">
      <c r="A265" s="243" t="s">
        <v>229</v>
      </c>
      <c r="B265">
        <v>7.7985841530879103</v>
      </c>
      <c r="C265">
        <v>2.1048387096774102</v>
      </c>
    </row>
    <row r="266" spans="1:3" x14ac:dyDescent="0.25">
      <c r="A266" s="243" t="s">
        <v>230</v>
      </c>
      <c r="B266">
        <v>7.7964435867962498</v>
      </c>
      <c r="C266">
        <v>1.58536585365853</v>
      </c>
    </row>
    <row r="267" spans="1:3" x14ac:dyDescent="0.25">
      <c r="A267" s="243"/>
    </row>
    <row r="268" spans="1:3" x14ac:dyDescent="0.25">
      <c r="A268" s="243"/>
    </row>
    <row r="269" spans="1:3" x14ac:dyDescent="0.25">
      <c r="A269" s="243"/>
    </row>
    <row r="270" spans="1:3" x14ac:dyDescent="0.25">
      <c r="A270" s="243"/>
    </row>
    <row r="271" spans="1:3" x14ac:dyDescent="0.25">
      <c r="A271" s="243"/>
    </row>
    <row r="272" spans="1:3" x14ac:dyDescent="0.25">
      <c r="A272" s="243"/>
    </row>
    <row r="273" spans="1:1" x14ac:dyDescent="0.25">
      <c r="A273" s="243"/>
    </row>
    <row r="274" spans="1:1" x14ac:dyDescent="0.25">
      <c r="A274" s="243"/>
    </row>
    <row r="275" spans="1:1" x14ac:dyDescent="0.25">
      <c r="A275" s="243"/>
    </row>
    <row r="276" spans="1:1" x14ac:dyDescent="0.25">
      <c r="A276" s="243"/>
    </row>
    <row r="277" spans="1:1" x14ac:dyDescent="0.25">
      <c r="A277" s="243"/>
    </row>
    <row r="278" spans="1:1" x14ac:dyDescent="0.25">
      <c r="A278" s="243"/>
    </row>
    <row r="279" spans="1:1" x14ac:dyDescent="0.25">
      <c r="A279" s="243"/>
    </row>
    <row r="280" spans="1:1" x14ac:dyDescent="0.25">
      <c r="A280" s="243"/>
    </row>
    <row r="281" spans="1:1" x14ac:dyDescent="0.25">
      <c r="A281" s="243"/>
    </row>
    <row r="282" spans="1:1" x14ac:dyDescent="0.25">
      <c r="A282" s="243"/>
    </row>
    <row r="283" spans="1:1" x14ac:dyDescent="0.25">
      <c r="A283" s="243"/>
    </row>
    <row r="284" spans="1:1" x14ac:dyDescent="0.25">
      <c r="A284" s="243"/>
    </row>
    <row r="285" spans="1:1" x14ac:dyDescent="0.25">
      <c r="A285" s="243"/>
    </row>
    <row r="286" spans="1:1" x14ac:dyDescent="0.25">
      <c r="A286" s="243"/>
    </row>
    <row r="287" spans="1:1" x14ac:dyDescent="0.25">
      <c r="A287" s="243"/>
    </row>
    <row r="288" spans="1:1" x14ac:dyDescent="0.25">
      <c r="A288" s="243"/>
    </row>
    <row r="289" spans="1:1" x14ac:dyDescent="0.25">
      <c r="A289" s="243"/>
    </row>
    <row r="290" spans="1:1" x14ac:dyDescent="0.25">
      <c r="A290" s="243"/>
    </row>
    <row r="291" spans="1:1" x14ac:dyDescent="0.25">
      <c r="A291" s="243"/>
    </row>
    <row r="292" spans="1:1" x14ac:dyDescent="0.25">
      <c r="A292" s="243"/>
    </row>
    <row r="293" spans="1:1" x14ac:dyDescent="0.25">
      <c r="A293" s="243"/>
    </row>
    <row r="294" spans="1:1" x14ac:dyDescent="0.25">
      <c r="A294" s="243"/>
    </row>
    <row r="295" spans="1:1" x14ac:dyDescent="0.25">
      <c r="A295" s="243"/>
    </row>
    <row r="296" spans="1:1" x14ac:dyDescent="0.25">
      <c r="A296" s="243"/>
    </row>
    <row r="297" spans="1:1" x14ac:dyDescent="0.25">
      <c r="A297" s="243"/>
    </row>
    <row r="298" spans="1:1" x14ac:dyDescent="0.25">
      <c r="A298" s="243"/>
    </row>
    <row r="299" spans="1:1" x14ac:dyDescent="0.25">
      <c r="A299" s="243"/>
    </row>
    <row r="300" spans="1:1" x14ac:dyDescent="0.25">
      <c r="A300" s="243"/>
    </row>
    <row r="301" spans="1:1" x14ac:dyDescent="0.25">
      <c r="A301" s="243"/>
    </row>
    <row r="302" spans="1:1" x14ac:dyDescent="0.25">
      <c r="A302" s="243"/>
    </row>
    <row r="303" spans="1:1" x14ac:dyDescent="0.25">
      <c r="A303" s="243"/>
    </row>
    <row r="304" spans="1:1" x14ac:dyDescent="0.25">
      <c r="A304" s="243"/>
    </row>
    <row r="305" spans="1:1" x14ac:dyDescent="0.25">
      <c r="A305" s="243"/>
    </row>
    <row r="306" spans="1:1" x14ac:dyDescent="0.25">
      <c r="A306" s="243"/>
    </row>
    <row r="307" spans="1:1" x14ac:dyDescent="0.25">
      <c r="A307" s="243"/>
    </row>
    <row r="308" spans="1:1" x14ac:dyDescent="0.25">
      <c r="A308" s="243"/>
    </row>
    <row r="309" spans="1:1" x14ac:dyDescent="0.25">
      <c r="A309" s="243"/>
    </row>
    <row r="310" spans="1:1" x14ac:dyDescent="0.25">
      <c r="A310" s="243"/>
    </row>
    <row r="311" spans="1:1" x14ac:dyDescent="0.25">
      <c r="A311" s="243"/>
    </row>
    <row r="312" spans="1:1" x14ac:dyDescent="0.25">
      <c r="A312" s="243"/>
    </row>
    <row r="313" spans="1:1" x14ac:dyDescent="0.25">
      <c r="A313" s="243"/>
    </row>
    <row r="314" spans="1:1" x14ac:dyDescent="0.25">
      <c r="A314" s="243"/>
    </row>
    <row r="315" spans="1:1" x14ac:dyDescent="0.25">
      <c r="A315" s="243"/>
    </row>
    <row r="316" spans="1:1" x14ac:dyDescent="0.25">
      <c r="A316" s="243"/>
    </row>
    <row r="317" spans="1:1" x14ac:dyDescent="0.25">
      <c r="A317" s="243"/>
    </row>
    <row r="318" spans="1:1" x14ac:dyDescent="0.25">
      <c r="A318" s="243"/>
    </row>
    <row r="319" spans="1:1" x14ac:dyDescent="0.25">
      <c r="A319" s="243"/>
    </row>
  </sheetData>
  <conditionalFormatting sqref="F3:F7">
    <cfRule type="cellIs" dxfId="33" priority="11" operator="equal">
      <formula>$AD$10</formula>
    </cfRule>
  </conditionalFormatting>
  <conditionalFormatting sqref="F27:F31">
    <cfRule type="cellIs" dxfId="32" priority="10" operator="equal">
      <formula>$AD$10</formula>
    </cfRule>
  </conditionalFormatting>
  <conditionalFormatting sqref="F51:F55">
    <cfRule type="cellIs" dxfId="31" priority="9" operator="equal">
      <formula>$AD$10</formula>
    </cfRule>
  </conditionalFormatting>
  <conditionalFormatting sqref="F75:F79">
    <cfRule type="cellIs" dxfId="30" priority="8" operator="equal">
      <formula>$AD$10</formula>
    </cfRule>
  </conditionalFormatting>
  <conditionalFormatting sqref="F99:F103">
    <cfRule type="cellIs" dxfId="29" priority="7" operator="equal">
      <formula>$AD$10</formula>
    </cfRule>
  </conditionalFormatting>
  <conditionalFormatting sqref="F125:F129">
    <cfRule type="cellIs" dxfId="28" priority="6" operator="equal">
      <formula>$AD$10</formula>
    </cfRule>
  </conditionalFormatting>
  <conditionalFormatting sqref="F149:F153">
    <cfRule type="cellIs" dxfId="27" priority="5" operator="equal">
      <formula>$AD$10</formula>
    </cfRule>
  </conditionalFormatting>
  <conditionalFormatting sqref="F173:F177">
    <cfRule type="cellIs" dxfId="26" priority="4" operator="equal">
      <formula>$AD$10</formula>
    </cfRule>
  </conditionalFormatting>
  <conditionalFormatting sqref="F197:F201">
    <cfRule type="cellIs" dxfId="25" priority="3" operator="equal">
      <formula>$AD$10</formula>
    </cfRule>
  </conditionalFormatting>
  <conditionalFormatting sqref="F221:F225">
    <cfRule type="cellIs" dxfId="24" priority="2" operator="equal">
      <formula>$AD$10</formula>
    </cfRule>
  </conditionalFormatting>
  <conditionalFormatting sqref="F245:F249">
    <cfRule type="cellIs" dxfId="23" priority="1" operator="equal">
      <formula>$AD$10</formula>
    </cfRule>
  </conditionalFormatting>
  <pageMargins left="0.511811024" right="0.511811024" top="0.78740157499999996" bottom="0.78740157499999996" header="0.31496062000000002" footer="0.3149606200000000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E853A2-04E1-4D35-BE8D-8A1C4F0F6856}">
  <dimension ref="A2:V19"/>
  <sheetViews>
    <sheetView workbookViewId="0">
      <selection activeCell="V15" sqref="V15:V19"/>
    </sheetView>
  </sheetViews>
  <sheetFormatPr defaultRowHeight="15" x14ac:dyDescent="0.25"/>
  <cols>
    <col min="1" max="1" width="21.42578125" bestFit="1" customWidth="1"/>
    <col min="4" max="4" width="16" bestFit="1" customWidth="1"/>
    <col min="9" max="9" width="21.42578125" bestFit="1" customWidth="1"/>
    <col min="17" max="17" width="21.42578125" bestFit="1" customWidth="1"/>
  </cols>
  <sheetData>
    <row r="2" spans="1:22" x14ac:dyDescent="0.25">
      <c r="A2" s="264" t="s">
        <v>221</v>
      </c>
      <c r="B2" s="264"/>
      <c r="C2" s="264"/>
      <c r="D2" s="264"/>
      <c r="E2" s="264"/>
      <c r="F2" s="264"/>
    </row>
    <row r="3" spans="1:22" x14ac:dyDescent="0.25">
      <c r="A3" s="316" t="s">
        <v>159</v>
      </c>
      <c r="B3" s="316"/>
      <c r="C3" s="316"/>
      <c r="D3" s="237"/>
    </row>
    <row r="4" spans="1:22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 t="s">
        <v>219</v>
      </c>
      <c r="F4" s="198" t="s">
        <v>220</v>
      </c>
    </row>
    <row r="5" spans="1:22" x14ac:dyDescent="0.25">
      <c r="A5" s="198" t="s">
        <v>163</v>
      </c>
      <c r="B5" s="198">
        <v>181</v>
      </c>
      <c r="C5" s="198">
        <v>249</v>
      </c>
      <c r="D5" s="200">
        <f>C5/B5</f>
        <v>1.3756906077348066</v>
      </c>
      <c r="E5">
        <v>166</v>
      </c>
      <c r="F5">
        <v>15</v>
      </c>
    </row>
    <row r="6" spans="1:22" x14ac:dyDescent="0.25">
      <c r="A6" s="198" t="s">
        <v>168</v>
      </c>
      <c r="B6" s="198">
        <v>182</v>
      </c>
      <c r="C6" s="198">
        <v>260</v>
      </c>
      <c r="D6" s="200">
        <f t="shared" ref="D6:D9" si="0">C6/B6</f>
        <v>1.4285714285714286</v>
      </c>
      <c r="E6">
        <v>172</v>
      </c>
      <c r="F6">
        <v>10</v>
      </c>
    </row>
    <row r="7" spans="1:22" x14ac:dyDescent="0.25">
      <c r="A7" s="198" t="s">
        <v>164</v>
      </c>
      <c r="B7" s="198">
        <v>183</v>
      </c>
      <c r="C7" s="198">
        <v>197</v>
      </c>
      <c r="D7" s="200">
        <f t="shared" si="0"/>
        <v>1.0765027322404372</v>
      </c>
      <c r="E7">
        <v>177</v>
      </c>
      <c r="F7">
        <v>6</v>
      </c>
    </row>
    <row r="8" spans="1:22" x14ac:dyDescent="0.25">
      <c r="A8" s="198" t="s">
        <v>165</v>
      </c>
      <c r="B8" s="198">
        <v>183</v>
      </c>
      <c r="C8" s="198">
        <v>227</v>
      </c>
      <c r="D8" s="200">
        <f t="shared" si="0"/>
        <v>1.2404371584699454</v>
      </c>
      <c r="E8">
        <v>178</v>
      </c>
      <c r="F8">
        <v>5</v>
      </c>
    </row>
    <row r="9" spans="1:22" x14ac:dyDescent="0.25">
      <c r="A9" s="198" t="s">
        <v>166</v>
      </c>
      <c r="B9" s="198">
        <v>182</v>
      </c>
      <c r="C9" s="198">
        <v>210</v>
      </c>
      <c r="D9" s="200">
        <f t="shared" si="0"/>
        <v>1.1538461538461537</v>
      </c>
      <c r="E9">
        <v>178</v>
      </c>
      <c r="F9">
        <v>4</v>
      </c>
    </row>
    <row r="12" spans="1:22" x14ac:dyDescent="0.25">
      <c r="A12" s="264" t="s">
        <v>222</v>
      </c>
      <c r="B12" s="264"/>
      <c r="C12" s="264"/>
      <c r="D12" s="264"/>
      <c r="E12" s="264"/>
      <c r="F12" s="264"/>
      <c r="I12" s="264" t="s">
        <v>223</v>
      </c>
      <c r="J12" s="264"/>
      <c r="K12" s="264"/>
      <c r="L12" s="264"/>
      <c r="M12" s="264"/>
      <c r="N12" s="264"/>
      <c r="Q12" s="264" t="s">
        <v>224</v>
      </c>
      <c r="R12" s="264"/>
      <c r="S12" s="264"/>
      <c r="T12" s="264"/>
      <c r="U12" s="264"/>
      <c r="V12" s="264"/>
    </row>
    <row r="13" spans="1:22" x14ac:dyDescent="0.25">
      <c r="A13" s="316" t="s">
        <v>159</v>
      </c>
      <c r="B13" s="316"/>
      <c r="C13" s="316"/>
      <c r="D13" s="237"/>
      <c r="I13" s="316" t="s">
        <v>159</v>
      </c>
      <c r="J13" s="316"/>
      <c r="K13" s="316"/>
      <c r="L13" s="240"/>
      <c r="Q13" s="316" t="s">
        <v>159</v>
      </c>
      <c r="R13" s="316"/>
      <c r="S13" s="316"/>
      <c r="T13" s="240"/>
    </row>
    <row r="14" spans="1:22" x14ac:dyDescent="0.25">
      <c r="A14" s="198" t="s">
        <v>162</v>
      </c>
      <c r="B14" s="198" t="s">
        <v>160</v>
      </c>
      <c r="C14" s="198" t="s">
        <v>161</v>
      </c>
      <c r="D14" s="198" t="s">
        <v>170</v>
      </c>
      <c r="E14" s="198" t="s">
        <v>219</v>
      </c>
      <c r="F14" s="198" t="s">
        <v>220</v>
      </c>
      <c r="I14" s="198" t="s">
        <v>162</v>
      </c>
      <c r="J14" s="198" t="s">
        <v>160</v>
      </c>
      <c r="K14" s="198" t="s">
        <v>161</v>
      </c>
      <c r="L14" s="198" t="s">
        <v>170</v>
      </c>
      <c r="M14" s="198" t="s">
        <v>219</v>
      </c>
      <c r="N14" s="198" t="s">
        <v>220</v>
      </c>
      <c r="Q14" s="198" t="s">
        <v>162</v>
      </c>
      <c r="R14" s="198" t="s">
        <v>160</v>
      </c>
      <c r="S14" s="198" t="s">
        <v>161</v>
      </c>
      <c r="T14" s="198" t="s">
        <v>170</v>
      </c>
      <c r="U14" s="198" t="s">
        <v>219</v>
      </c>
      <c r="V14" s="198" t="s">
        <v>220</v>
      </c>
    </row>
    <row r="15" spans="1:22" x14ac:dyDescent="0.25">
      <c r="A15" s="198" t="s">
        <v>163</v>
      </c>
      <c r="B15" s="198">
        <v>129</v>
      </c>
      <c r="C15" s="198">
        <v>224</v>
      </c>
      <c r="D15" s="200">
        <f>C15/B15</f>
        <v>1.7364341085271318</v>
      </c>
      <c r="E15">
        <v>107</v>
      </c>
      <c r="F15">
        <v>22</v>
      </c>
      <c r="I15" s="198" t="s">
        <v>163</v>
      </c>
      <c r="J15" s="198">
        <v>118</v>
      </c>
      <c r="K15" s="198">
        <v>186</v>
      </c>
      <c r="L15" s="200">
        <f>K15/J15</f>
        <v>1.576271186440678</v>
      </c>
      <c r="M15">
        <v>101</v>
      </c>
      <c r="N15">
        <v>17</v>
      </c>
      <c r="Q15" s="198" t="s">
        <v>163</v>
      </c>
      <c r="R15" s="198">
        <v>125</v>
      </c>
      <c r="S15" s="198">
        <v>223</v>
      </c>
      <c r="T15" s="200">
        <f>S15/R15</f>
        <v>1.784</v>
      </c>
      <c r="U15">
        <v>104</v>
      </c>
      <c r="V15">
        <v>21</v>
      </c>
    </row>
    <row r="16" spans="1:22" x14ac:dyDescent="0.25">
      <c r="A16" s="198" t="s">
        <v>168</v>
      </c>
      <c r="B16" s="198">
        <v>127</v>
      </c>
      <c r="C16" s="198">
        <v>236</v>
      </c>
      <c r="D16" s="200">
        <f t="shared" ref="D16:D19" si="1">C16/B16</f>
        <v>1.8582677165354331</v>
      </c>
      <c r="E16">
        <v>114</v>
      </c>
      <c r="F16">
        <v>13</v>
      </c>
      <c r="I16" s="198" t="s">
        <v>168</v>
      </c>
      <c r="J16" s="198">
        <v>118</v>
      </c>
      <c r="K16" s="198">
        <v>237</v>
      </c>
      <c r="L16" s="200">
        <f t="shared" ref="L16:L19" si="2">K16/J16</f>
        <v>2.0084745762711864</v>
      </c>
      <c r="M16">
        <v>99</v>
      </c>
      <c r="N16">
        <v>19</v>
      </c>
      <c r="Q16" s="198" t="s">
        <v>168</v>
      </c>
      <c r="R16" s="198">
        <v>126</v>
      </c>
      <c r="S16" s="198">
        <v>301</v>
      </c>
      <c r="T16" s="200">
        <f t="shared" ref="T16:T19" si="3">S16/R16</f>
        <v>2.3888888888888888</v>
      </c>
      <c r="U16">
        <v>109</v>
      </c>
      <c r="V16">
        <v>17</v>
      </c>
    </row>
    <row r="17" spans="1:22" x14ac:dyDescent="0.25">
      <c r="A17" s="198" t="s">
        <v>164</v>
      </c>
      <c r="B17" s="198">
        <v>125</v>
      </c>
      <c r="C17" s="198">
        <v>168</v>
      </c>
      <c r="D17" s="200">
        <f t="shared" si="1"/>
        <v>1.3440000000000001</v>
      </c>
      <c r="E17">
        <v>116</v>
      </c>
      <c r="F17">
        <v>9</v>
      </c>
      <c r="I17" s="198" t="s">
        <v>164</v>
      </c>
      <c r="J17" s="198">
        <v>117</v>
      </c>
      <c r="K17" s="198">
        <v>162</v>
      </c>
      <c r="L17" s="200">
        <f t="shared" si="2"/>
        <v>1.3846153846153846</v>
      </c>
      <c r="M17">
        <v>100</v>
      </c>
      <c r="N17">
        <v>17</v>
      </c>
      <c r="Q17" s="198" t="s">
        <v>164</v>
      </c>
      <c r="R17" s="198">
        <v>126</v>
      </c>
      <c r="S17" s="198">
        <v>195</v>
      </c>
      <c r="T17" s="200">
        <f t="shared" si="3"/>
        <v>1.5476190476190477</v>
      </c>
      <c r="U17">
        <v>112</v>
      </c>
      <c r="V17">
        <v>14</v>
      </c>
    </row>
    <row r="18" spans="1:22" x14ac:dyDescent="0.25">
      <c r="A18" s="198" t="s">
        <v>165</v>
      </c>
      <c r="B18" s="198">
        <v>126</v>
      </c>
      <c r="C18" s="198">
        <v>271</v>
      </c>
      <c r="D18" s="200">
        <f t="shared" si="1"/>
        <v>2.1507936507936507</v>
      </c>
      <c r="E18">
        <v>106</v>
      </c>
      <c r="F18">
        <v>20</v>
      </c>
      <c r="I18" s="198" t="s">
        <v>165</v>
      </c>
      <c r="J18" s="198">
        <v>114</v>
      </c>
      <c r="K18" s="198">
        <v>202</v>
      </c>
      <c r="L18" s="200">
        <f t="shared" si="2"/>
        <v>1.7719298245614035</v>
      </c>
      <c r="M18">
        <v>93</v>
      </c>
      <c r="N18">
        <v>21</v>
      </c>
      <c r="Q18" s="198" t="s">
        <v>165</v>
      </c>
      <c r="R18" s="198">
        <v>126</v>
      </c>
      <c r="S18" s="198">
        <v>258</v>
      </c>
      <c r="T18" s="200">
        <f t="shared" si="3"/>
        <v>2.0476190476190474</v>
      </c>
      <c r="U18">
        <v>105</v>
      </c>
      <c r="V18">
        <v>21</v>
      </c>
    </row>
    <row r="19" spans="1:22" x14ac:dyDescent="0.25">
      <c r="A19" s="198" t="s">
        <v>166</v>
      </c>
      <c r="B19" s="198">
        <v>124</v>
      </c>
      <c r="C19" s="198">
        <v>193</v>
      </c>
      <c r="D19" s="200">
        <f t="shared" si="1"/>
        <v>1.5564516129032258</v>
      </c>
      <c r="E19">
        <v>114</v>
      </c>
      <c r="F19">
        <v>10</v>
      </c>
      <c r="I19" s="198" t="s">
        <v>166</v>
      </c>
      <c r="J19" s="198">
        <v>114</v>
      </c>
      <c r="K19" s="198">
        <v>244</v>
      </c>
      <c r="L19" s="200">
        <f t="shared" si="2"/>
        <v>2.1403508771929824</v>
      </c>
      <c r="M19">
        <v>92</v>
      </c>
      <c r="N19">
        <v>22</v>
      </c>
      <c r="Q19" s="198" t="s">
        <v>166</v>
      </c>
      <c r="R19" s="198">
        <v>125</v>
      </c>
      <c r="S19" s="198">
        <v>204</v>
      </c>
      <c r="T19" s="200">
        <f t="shared" si="3"/>
        <v>1.6319999999999999</v>
      </c>
      <c r="U19">
        <v>113</v>
      </c>
      <c r="V19">
        <v>12</v>
      </c>
    </row>
  </sheetData>
  <mergeCells count="8">
    <mergeCell ref="Q12:V12"/>
    <mergeCell ref="Q13:S13"/>
    <mergeCell ref="A3:C3"/>
    <mergeCell ref="A2:F2"/>
    <mergeCell ref="A12:F12"/>
    <mergeCell ref="A13:C13"/>
    <mergeCell ref="I12:N12"/>
    <mergeCell ref="I13:K13"/>
  </mergeCells>
  <pageMargins left="0.511811024" right="0.511811024" top="0.78740157499999996" bottom="0.78740157499999996" header="0.31496062000000002" footer="0.3149606200000000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228A2-CD1D-401C-84FD-720CA51392B5}">
  <dimension ref="A1:AH75"/>
  <sheetViews>
    <sheetView topLeftCell="O37" workbookViewId="0">
      <selection activeCell="AH60" sqref="AH60"/>
    </sheetView>
  </sheetViews>
  <sheetFormatPr defaultRowHeight="15" x14ac:dyDescent="0.25"/>
  <cols>
    <col min="1" max="1" width="21.42578125" bestFit="1" customWidth="1"/>
    <col min="4" max="4" width="16" bestFit="1" customWidth="1"/>
    <col min="7" max="7" width="21.42578125" bestFit="1" customWidth="1"/>
    <col min="10" max="10" width="16" bestFit="1" customWidth="1"/>
    <col min="13" max="13" width="21.42578125" bestFit="1" customWidth="1"/>
    <col min="16" max="16" width="16" bestFit="1" customWidth="1"/>
    <col min="19" max="19" width="21.42578125" bestFit="1" customWidth="1"/>
    <col min="22" max="22" width="16" bestFit="1" customWidth="1"/>
    <col min="25" max="25" width="21.42578125" bestFit="1" customWidth="1"/>
    <col min="26" max="26" width="12.5703125" bestFit="1" customWidth="1"/>
    <col min="27" max="27" width="12.42578125" bestFit="1" customWidth="1"/>
    <col min="29" max="29" width="21.42578125" bestFit="1" customWidth="1"/>
    <col min="30" max="30" width="12.5703125" bestFit="1" customWidth="1"/>
    <col min="31" max="31" width="12.42578125" bestFit="1" customWidth="1"/>
    <col min="33" max="33" width="21.42578125" bestFit="1" customWidth="1"/>
    <col min="34" max="34" width="11.140625" bestFit="1" customWidth="1"/>
  </cols>
  <sheetData>
    <row r="1" spans="1:34" x14ac:dyDescent="0.25">
      <c r="A1" s="315" t="s">
        <v>208</v>
      </c>
      <c r="B1" s="315"/>
      <c r="C1" s="315"/>
      <c r="D1" s="315"/>
      <c r="E1" s="315"/>
      <c r="F1" s="315"/>
      <c r="G1" s="315"/>
      <c r="H1" s="315"/>
      <c r="I1" s="315"/>
      <c r="J1" s="315"/>
      <c r="K1" s="315"/>
      <c r="L1" s="315"/>
      <c r="M1" s="315"/>
      <c r="N1" s="315"/>
      <c r="O1" s="315"/>
      <c r="P1" s="315"/>
      <c r="Q1" s="315"/>
      <c r="R1" s="315"/>
      <c r="S1" s="315"/>
      <c r="T1" s="315"/>
      <c r="U1" s="315"/>
      <c r="V1" s="315"/>
      <c r="W1" s="315"/>
      <c r="X1" s="315"/>
      <c r="Y1" s="315"/>
      <c r="Z1" s="315"/>
    </row>
    <row r="3" spans="1:34" x14ac:dyDescent="0.25">
      <c r="A3" s="316" t="s">
        <v>195</v>
      </c>
      <c r="B3" s="316"/>
      <c r="C3" s="316"/>
      <c r="D3" s="207"/>
      <c r="E3" s="198"/>
      <c r="F3" s="198"/>
      <c r="G3" s="316" t="s">
        <v>196</v>
      </c>
      <c r="H3" s="316"/>
      <c r="I3" s="316"/>
      <c r="J3" s="316"/>
      <c r="K3" s="198"/>
      <c r="L3" s="198"/>
      <c r="M3" s="316" t="s">
        <v>198</v>
      </c>
      <c r="N3" s="316"/>
      <c r="O3" s="316"/>
      <c r="P3" s="233"/>
      <c r="Q3" s="198"/>
      <c r="R3" s="198"/>
      <c r="S3" s="316" t="s">
        <v>214</v>
      </c>
      <c r="T3" s="316"/>
      <c r="U3" s="316"/>
      <c r="V3" s="316"/>
      <c r="AC3" s="238"/>
      <c r="AD3" s="238" t="s">
        <v>215</v>
      </c>
      <c r="AE3" t="s">
        <v>216</v>
      </c>
    </row>
    <row r="4" spans="1:34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/>
      <c r="F4" s="198"/>
      <c r="G4" s="198" t="s">
        <v>162</v>
      </c>
      <c r="H4" s="198" t="s">
        <v>160</v>
      </c>
      <c r="I4" s="198" t="s">
        <v>161</v>
      </c>
      <c r="J4" s="198" t="s">
        <v>170</v>
      </c>
      <c r="K4" s="198"/>
      <c r="L4" s="198"/>
      <c r="M4" s="198" t="s">
        <v>162</v>
      </c>
      <c r="N4" s="198" t="s">
        <v>160</v>
      </c>
      <c r="O4" s="198" t="s">
        <v>161</v>
      </c>
      <c r="P4" s="198" t="s">
        <v>170</v>
      </c>
      <c r="Q4" s="198"/>
      <c r="R4" s="198"/>
      <c r="S4" s="198" t="s">
        <v>162</v>
      </c>
      <c r="T4" s="198" t="s">
        <v>160</v>
      </c>
      <c r="U4" s="198" t="s">
        <v>161</v>
      </c>
      <c r="V4" s="198" t="s">
        <v>170</v>
      </c>
      <c r="Y4" t="s">
        <v>162</v>
      </c>
      <c r="Z4" t="s">
        <v>199</v>
      </c>
      <c r="AC4" t="s">
        <v>162</v>
      </c>
      <c r="AD4" t="s">
        <v>199</v>
      </c>
      <c r="AE4" t="s">
        <v>199</v>
      </c>
    </row>
    <row r="5" spans="1:34" x14ac:dyDescent="0.25">
      <c r="A5" s="198" t="s">
        <v>163</v>
      </c>
      <c r="B5" s="198">
        <v>181</v>
      </c>
      <c r="C5" s="198">
        <v>253</v>
      </c>
      <c r="D5" s="200">
        <f>C5/B5</f>
        <v>1.3977900552486189</v>
      </c>
      <c r="E5" s="198"/>
      <c r="F5" s="198"/>
      <c r="G5" s="198" t="s">
        <v>163</v>
      </c>
      <c r="H5" s="198">
        <v>177</v>
      </c>
      <c r="I5" s="198">
        <v>205</v>
      </c>
      <c r="J5" s="200">
        <f>I5/H5</f>
        <v>1.1581920903954803</v>
      </c>
      <c r="K5" s="198"/>
      <c r="L5" s="198"/>
      <c r="M5" s="198" t="s">
        <v>163</v>
      </c>
      <c r="N5" s="198">
        <v>165</v>
      </c>
      <c r="O5" s="198">
        <v>228</v>
      </c>
      <c r="P5" s="200">
        <f>O6/N6</f>
        <v>1.5696969696969696</v>
      </c>
      <c r="Q5" s="198"/>
      <c r="R5" s="198"/>
      <c r="S5" s="198" t="s">
        <v>163</v>
      </c>
      <c r="T5" s="198">
        <v>167</v>
      </c>
      <c r="U5" s="198">
        <v>272</v>
      </c>
      <c r="V5" s="200">
        <f>U5/T5</f>
        <v>1.6287425149700598</v>
      </c>
      <c r="Y5" s="198" t="s">
        <v>163</v>
      </c>
      <c r="Z5" s="201">
        <f>AVERAGE(D5,J5,P5,V5)</f>
        <v>1.4386054075777821</v>
      </c>
      <c r="AC5" s="198" t="s">
        <v>163</v>
      </c>
      <c r="AD5" s="201">
        <f>AVERAGE(D5,J5)</f>
        <v>1.2779910728220496</v>
      </c>
      <c r="AE5" s="201">
        <f>AVERAGE(P5,V5)</f>
        <v>1.5992197423335148</v>
      </c>
      <c r="AG5" t="s">
        <v>162</v>
      </c>
      <c r="AH5" t="s">
        <v>280</v>
      </c>
    </row>
    <row r="6" spans="1:34" x14ac:dyDescent="0.25">
      <c r="A6" s="198" t="s">
        <v>168</v>
      </c>
      <c r="B6" s="198">
        <v>165</v>
      </c>
      <c r="C6" s="198">
        <v>257</v>
      </c>
      <c r="D6" s="200">
        <f t="shared" ref="D6:D9" si="0">C6/B6</f>
        <v>1.5575757575757576</v>
      </c>
      <c r="E6" s="198"/>
      <c r="F6" s="198"/>
      <c r="G6" s="198" t="s">
        <v>168</v>
      </c>
      <c r="H6" s="198">
        <v>164</v>
      </c>
      <c r="I6" s="198">
        <v>267</v>
      </c>
      <c r="J6" s="200">
        <f t="shared" ref="J6:J9" si="1">I6/H6</f>
        <v>1.6280487804878048</v>
      </c>
      <c r="K6" s="198"/>
      <c r="L6" s="198"/>
      <c r="M6" s="198" t="s">
        <v>168</v>
      </c>
      <c r="N6" s="198">
        <v>165</v>
      </c>
      <c r="O6" s="198">
        <v>259</v>
      </c>
      <c r="P6" s="200">
        <f>O5/N5</f>
        <v>1.3818181818181818</v>
      </c>
      <c r="Q6" s="198"/>
      <c r="R6" s="198"/>
      <c r="S6" s="198" t="s">
        <v>168</v>
      </c>
      <c r="T6" s="198">
        <v>167</v>
      </c>
      <c r="U6" s="198">
        <v>190</v>
      </c>
      <c r="V6" s="200">
        <f t="shared" ref="V6:V9" si="2">U6/T6</f>
        <v>1.1377245508982037</v>
      </c>
      <c r="Y6" s="198" t="s">
        <v>168</v>
      </c>
      <c r="Z6" s="201">
        <f>AVERAGE(D6,J6,P6,V6)</f>
        <v>1.426291817694987</v>
      </c>
      <c r="AC6" s="198" t="s">
        <v>168</v>
      </c>
      <c r="AD6" s="201">
        <f t="shared" ref="AD6:AD9" si="3">AVERAGE(D6,J6)</f>
        <v>1.5928122690317812</v>
      </c>
      <c r="AE6" s="201">
        <f t="shared" ref="AE6:AE9" si="4">AVERAGE(P6,V6)</f>
        <v>1.2597713663581929</v>
      </c>
      <c r="AG6" s="198" t="s">
        <v>163</v>
      </c>
      <c r="AH6">
        <f>AVERAGE(B5,H5,N5,T5)</f>
        <v>172.5</v>
      </c>
    </row>
    <row r="7" spans="1:34" x14ac:dyDescent="0.25">
      <c r="A7" s="198" t="s">
        <v>164</v>
      </c>
      <c r="B7" s="198">
        <v>168</v>
      </c>
      <c r="C7" s="198">
        <v>206</v>
      </c>
      <c r="D7" s="200">
        <f t="shared" si="0"/>
        <v>1.2261904761904763</v>
      </c>
      <c r="E7" s="198"/>
      <c r="F7" s="198"/>
      <c r="G7" s="198" t="s">
        <v>164</v>
      </c>
      <c r="H7" s="198">
        <v>170</v>
      </c>
      <c r="I7" s="198">
        <v>181</v>
      </c>
      <c r="J7" s="200">
        <f t="shared" si="1"/>
        <v>1.0647058823529412</v>
      </c>
      <c r="K7" s="198"/>
      <c r="L7" s="198"/>
      <c r="M7" s="198" t="s">
        <v>164</v>
      </c>
      <c r="N7">
        <v>170</v>
      </c>
      <c r="O7">
        <v>195</v>
      </c>
      <c r="P7" s="200">
        <f>O7/N7</f>
        <v>1.1470588235294117</v>
      </c>
      <c r="Q7" s="198"/>
      <c r="R7" s="198"/>
      <c r="S7" s="198" t="s">
        <v>164</v>
      </c>
      <c r="T7" s="198">
        <v>168</v>
      </c>
      <c r="U7" s="198">
        <v>189</v>
      </c>
      <c r="V7" s="200">
        <f t="shared" si="2"/>
        <v>1.125</v>
      </c>
      <c r="Y7" s="200" t="s">
        <v>164</v>
      </c>
      <c r="Z7" s="201">
        <f>AVERAGE(D7,J7,P7,V7)</f>
        <v>1.1407387955182071</v>
      </c>
      <c r="AC7" s="200" t="s">
        <v>164</v>
      </c>
      <c r="AD7" s="201">
        <f t="shared" si="3"/>
        <v>1.1454481792717086</v>
      </c>
      <c r="AE7" s="203">
        <f t="shared" si="4"/>
        <v>1.1360294117647058</v>
      </c>
      <c r="AG7" s="198" t="s">
        <v>168</v>
      </c>
      <c r="AH7">
        <f t="shared" ref="AH7:AH10" si="5">AVERAGE(B6,H6,N6,T6)</f>
        <v>165.25</v>
      </c>
    </row>
    <row r="8" spans="1:34" x14ac:dyDescent="0.25">
      <c r="A8" s="198" t="s">
        <v>165</v>
      </c>
      <c r="B8" s="198">
        <v>168</v>
      </c>
      <c r="C8" s="198">
        <v>198</v>
      </c>
      <c r="D8" s="200">
        <f t="shared" si="0"/>
        <v>1.1785714285714286</v>
      </c>
      <c r="E8" s="198"/>
      <c r="F8" s="198"/>
      <c r="G8" s="198" t="s">
        <v>165</v>
      </c>
      <c r="H8" s="198">
        <v>170</v>
      </c>
      <c r="I8" s="198">
        <v>203</v>
      </c>
      <c r="J8" s="200">
        <f t="shared" si="1"/>
        <v>1.1941176470588235</v>
      </c>
      <c r="K8" s="198"/>
      <c r="L8" s="198"/>
      <c r="M8" s="198" t="s">
        <v>165</v>
      </c>
      <c r="N8" s="198">
        <v>170</v>
      </c>
      <c r="O8" s="198">
        <v>203</v>
      </c>
      <c r="P8" s="200">
        <f t="shared" ref="P8:P9" si="6">O8/N8</f>
        <v>1.1941176470588235</v>
      </c>
      <c r="Q8" s="198"/>
      <c r="R8" s="198"/>
      <c r="S8" s="198" t="s">
        <v>165</v>
      </c>
      <c r="T8" s="198">
        <v>167</v>
      </c>
      <c r="U8" s="198">
        <v>184</v>
      </c>
      <c r="V8" s="200">
        <f t="shared" si="2"/>
        <v>1.1017964071856288</v>
      </c>
      <c r="Y8" s="198" t="s">
        <v>165</v>
      </c>
      <c r="Z8" s="201">
        <f>AVERAGE(D8,J8,P8,V8)</f>
        <v>1.167150782468676</v>
      </c>
      <c r="AC8" s="198" t="s">
        <v>165</v>
      </c>
      <c r="AD8" s="200">
        <f t="shared" si="3"/>
        <v>1.1863445378151261</v>
      </c>
      <c r="AE8" s="201">
        <f t="shared" si="4"/>
        <v>1.1479570271222261</v>
      </c>
      <c r="AG8" s="200" t="s">
        <v>164</v>
      </c>
      <c r="AH8">
        <f t="shared" si="5"/>
        <v>169</v>
      </c>
    </row>
    <row r="9" spans="1:34" x14ac:dyDescent="0.25">
      <c r="A9" s="198" t="s">
        <v>166</v>
      </c>
      <c r="B9" s="198">
        <v>168</v>
      </c>
      <c r="C9" s="198">
        <v>254</v>
      </c>
      <c r="D9" s="200">
        <f t="shared" si="0"/>
        <v>1.5119047619047619</v>
      </c>
      <c r="E9" s="198"/>
      <c r="F9" s="198"/>
      <c r="G9" s="198" t="s">
        <v>166</v>
      </c>
      <c r="H9" s="198">
        <v>170</v>
      </c>
      <c r="I9" s="198">
        <v>240</v>
      </c>
      <c r="J9" s="200">
        <f t="shared" si="1"/>
        <v>1.411764705882353</v>
      </c>
      <c r="K9" s="198"/>
      <c r="L9" s="198"/>
      <c r="M9" s="198" t="s">
        <v>166</v>
      </c>
      <c r="N9" s="198">
        <v>170</v>
      </c>
      <c r="O9" s="198">
        <v>203</v>
      </c>
      <c r="P9" s="200">
        <f t="shared" si="6"/>
        <v>1.1941176470588235</v>
      </c>
      <c r="Q9" s="198"/>
      <c r="R9" s="198"/>
      <c r="S9" s="198" t="s">
        <v>166</v>
      </c>
      <c r="T9" s="198">
        <v>167</v>
      </c>
      <c r="U9" s="198">
        <v>235</v>
      </c>
      <c r="V9" s="200">
        <f t="shared" si="2"/>
        <v>1.4071856287425151</v>
      </c>
      <c r="Y9" s="193" t="s">
        <v>166</v>
      </c>
      <c r="Z9" s="203">
        <f>AVERAGE(D9,J9,P9,V9)</f>
        <v>1.3812431858971135</v>
      </c>
      <c r="AC9" s="198" t="s">
        <v>166</v>
      </c>
      <c r="AD9" s="201">
        <f t="shared" si="3"/>
        <v>1.4618347338935576</v>
      </c>
      <c r="AE9" s="201">
        <f t="shared" si="4"/>
        <v>1.3006516379006694</v>
      </c>
      <c r="AG9" s="198" t="s">
        <v>165</v>
      </c>
      <c r="AH9">
        <f t="shared" si="5"/>
        <v>168.75</v>
      </c>
    </row>
    <row r="10" spans="1:34" x14ac:dyDescent="0.25">
      <c r="AC10" s="183" t="s">
        <v>217</v>
      </c>
      <c r="AD10" s="201">
        <f>SMALL(AD5:AD9,1)</f>
        <v>1.1454481792717086</v>
      </c>
      <c r="AE10" s="201">
        <f>SMALL(AE5:AE9,1)</f>
        <v>1.1360294117647058</v>
      </c>
      <c r="AG10" s="198" t="s">
        <v>166</v>
      </c>
      <c r="AH10">
        <f t="shared" si="5"/>
        <v>168.75</v>
      </c>
    </row>
    <row r="11" spans="1:34" x14ac:dyDescent="0.25">
      <c r="A11" s="315" t="s">
        <v>209</v>
      </c>
      <c r="B11" s="315"/>
      <c r="C11" s="315"/>
      <c r="D11" s="315"/>
      <c r="E11" s="315"/>
      <c r="F11" s="315"/>
      <c r="G11" s="315"/>
      <c r="H11" s="315"/>
      <c r="I11" s="315"/>
      <c r="J11" s="315"/>
      <c r="K11" s="315"/>
      <c r="L11" s="315"/>
      <c r="M11" s="315"/>
      <c r="N11" s="315"/>
      <c r="O11" s="315"/>
      <c r="P11" s="315"/>
      <c r="Q11" s="315"/>
      <c r="R11" s="315"/>
      <c r="S11" s="315"/>
      <c r="T11" s="315"/>
      <c r="U11" s="315"/>
      <c r="V11" s="315"/>
      <c r="W11" s="315"/>
      <c r="X11" s="315"/>
      <c r="Y11" s="315"/>
      <c r="Z11" s="315"/>
      <c r="AC11" s="198" t="s">
        <v>218</v>
      </c>
      <c r="AD11" s="201">
        <f>AVERAGE(AD5:AD10)</f>
        <v>1.3016464953509885</v>
      </c>
      <c r="AE11" s="201">
        <f>AVERAGE(AE5:AE10)</f>
        <v>1.2632764328740025</v>
      </c>
    </row>
    <row r="13" spans="1:34" x14ac:dyDescent="0.25">
      <c r="A13" s="316" t="s">
        <v>159</v>
      </c>
      <c r="B13" s="316"/>
      <c r="C13" s="316"/>
      <c r="D13" s="207"/>
      <c r="E13" s="198"/>
      <c r="F13" s="198"/>
      <c r="G13" s="316" t="s">
        <v>169</v>
      </c>
      <c r="H13" s="316"/>
      <c r="I13" s="316"/>
      <c r="J13" s="198"/>
      <c r="K13" s="198"/>
      <c r="L13" s="198"/>
      <c r="M13" s="159" t="s">
        <v>195</v>
      </c>
      <c r="N13" s="159"/>
      <c r="O13" s="159"/>
      <c r="P13" s="236"/>
      <c r="Q13" s="198"/>
      <c r="R13" s="198"/>
      <c r="S13" s="159" t="s">
        <v>196</v>
      </c>
      <c r="T13" s="159"/>
      <c r="U13" s="159"/>
      <c r="V13" s="159"/>
      <c r="AC13" s="238"/>
      <c r="AD13" s="238" t="s">
        <v>215</v>
      </c>
      <c r="AE13" t="s">
        <v>216</v>
      </c>
    </row>
    <row r="14" spans="1:34" x14ac:dyDescent="0.25">
      <c r="A14" s="198" t="s">
        <v>162</v>
      </c>
      <c r="B14" s="198" t="s">
        <v>160</v>
      </c>
      <c r="C14" s="198" t="s">
        <v>161</v>
      </c>
      <c r="D14" s="198" t="s">
        <v>170</v>
      </c>
      <c r="E14" s="198" t="s">
        <v>174</v>
      </c>
      <c r="F14" s="198"/>
      <c r="G14" s="198" t="s">
        <v>162</v>
      </c>
      <c r="H14" s="198" t="s">
        <v>160</v>
      </c>
      <c r="I14" s="198" t="s">
        <v>161</v>
      </c>
      <c r="J14" s="198" t="s">
        <v>170</v>
      </c>
      <c r="K14" s="198"/>
      <c r="L14" s="198"/>
      <c r="M14" s="198" t="s">
        <v>162</v>
      </c>
      <c r="N14" s="198" t="s">
        <v>160</v>
      </c>
      <c r="O14" s="198" t="s">
        <v>161</v>
      </c>
      <c r="P14" s="198" t="s">
        <v>170</v>
      </c>
      <c r="Q14" s="198"/>
      <c r="R14" s="198"/>
      <c r="S14" s="198" t="s">
        <v>162</v>
      </c>
      <c r="T14" s="198" t="s">
        <v>160</v>
      </c>
      <c r="U14" s="198" t="s">
        <v>161</v>
      </c>
      <c r="V14" s="198" t="s">
        <v>170</v>
      </c>
      <c r="Y14" t="s">
        <v>162</v>
      </c>
      <c r="Z14" t="s">
        <v>199</v>
      </c>
      <c r="AC14" t="s">
        <v>162</v>
      </c>
      <c r="AD14" t="s">
        <v>199</v>
      </c>
      <c r="AE14" t="s">
        <v>199</v>
      </c>
    </row>
    <row r="15" spans="1:34" x14ac:dyDescent="0.25">
      <c r="A15" s="198" t="s">
        <v>163</v>
      </c>
      <c r="B15" s="198">
        <v>167</v>
      </c>
      <c r="C15" s="198">
        <v>207</v>
      </c>
      <c r="D15" s="200">
        <f>C15/B15</f>
        <v>1.2395209580838322</v>
      </c>
      <c r="E15" s="198"/>
      <c r="F15" s="198"/>
      <c r="G15" s="198" t="s">
        <v>163</v>
      </c>
      <c r="H15" s="198">
        <v>149</v>
      </c>
      <c r="I15" s="198">
        <v>167</v>
      </c>
      <c r="J15" s="200">
        <f>I15/H15</f>
        <v>1.1208053691275168</v>
      </c>
      <c r="K15" s="198"/>
      <c r="L15" s="198"/>
      <c r="M15" s="198" t="s">
        <v>163</v>
      </c>
      <c r="N15" s="198">
        <v>154</v>
      </c>
      <c r="O15" s="198">
        <v>231</v>
      </c>
      <c r="P15" s="200">
        <f>O15/N15</f>
        <v>1.5</v>
      </c>
      <c r="Q15" s="198"/>
      <c r="R15" s="198"/>
      <c r="S15" s="198" t="s">
        <v>163</v>
      </c>
      <c r="T15" s="198">
        <v>154</v>
      </c>
      <c r="U15" s="198">
        <v>223</v>
      </c>
      <c r="V15" s="200">
        <f>U15/T15</f>
        <v>1.448051948051948</v>
      </c>
      <c r="Y15" s="198" t="s">
        <v>163</v>
      </c>
      <c r="Z15" s="201">
        <f>AVERAGE(D15,J15,P15,V15)</f>
        <v>1.3270945688158244</v>
      </c>
      <c r="AC15" s="198" t="s">
        <v>163</v>
      </c>
      <c r="AD15" s="201">
        <f>AVERAGE(D15,J15)</f>
        <v>1.1801631636056746</v>
      </c>
      <c r="AE15" s="201">
        <f>AVERAGE(P15,V15)</f>
        <v>1.474025974025974</v>
      </c>
      <c r="AG15" t="s">
        <v>162</v>
      </c>
      <c r="AH15" t="s">
        <v>280</v>
      </c>
    </row>
    <row r="16" spans="1:34" x14ac:dyDescent="0.25">
      <c r="A16" s="198" t="s">
        <v>168</v>
      </c>
      <c r="B16" s="198">
        <v>153</v>
      </c>
      <c r="C16" s="198">
        <v>256</v>
      </c>
      <c r="D16" s="200">
        <f t="shared" ref="D16:D19" si="7">C16/B16</f>
        <v>1.673202614379085</v>
      </c>
      <c r="E16" s="198"/>
      <c r="F16" s="198"/>
      <c r="G16" s="198" t="s">
        <v>168</v>
      </c>
      <c r="H16" s="198">
        <v>151</v>
      </c>
      <c r="I16" s="198">
        <v>227</v>
      </c>
      <c r="J16" s="200">
        <f t="shared" ref="J16:J19" si="8">I16/H16</f>
        <v>1.5033112582781456</v>
      </c>
      <c r="K16" s="198"/>
      <c r="L16" s="198"/>
      <c r="M16" s="198" t="s">
        <v>168</v>
      </c>
      <c r="N16" s="198">
        <v>150</v>
      </c>
      <c r="O16" s="198">
        <v>191</v>
      </c>
      <c r="P16" s="200">
        <f t="shared" ref="P16:P19" si="9">O16/N16</f>
        <v>1.2733333333333334</v>
      </c>
      <c r="Q16" s="198"/>
      <c r="R16" s="198"/>
      <c r="S16" s="198" t="s">
        <v>168</v>
      </c>
      <c r="T16" s="198">
        <v>153</v>
      </c>
      <c r="U16" s="198">
        <v>240</v>
      </c>
      <c r="V16" s="200">
        <f t="shared" ref="V16:V19" si="10">U16/T16</f>
        <v>1.5686274509803921</v>
      </c>
      <c r="Y16" s="198" t="s">
        <v>168</v>
      </c>
      <c r="Z16" s="201">
        <f t="shared" ref="Z16:Z19" si="11">AVERAGE(D16,J16,P16,V16)</f>
        <v>1.504618664242739</v>
      </c>
      <c r="AC16" s="198" t="s">
        <v>168</v>
      </c>
      <c r="AD16" s="201">
        <f>AVERAGE(D16,J16)</f>
        <v>1.5882569363286154</v>
      </c>
      <c r="AE16" s="201">
        <f>AVERAGE(P16,V16)</f>
        <v>1.4209803921568627</v>
      </c>
      <c r="AG16" s="198" t="s">
        <v>163</v>
      </c>
      <c r="AH16">
        <f>AVERAGE(B15,H15,N15,T15)</f>
        <v>156</v>
      </c>
    </row>
    <row r="17" spans="1:34" x14ac:dyDescent="0.25">
      <c r="A17" s="198" t="s">
        <v>164</v>
      </c>
      <c r="B17" s="198">
        <v>154</v>
      </c>
      <c r="C17" s="198">
        <v>217</v>
      </c>
      <c r="D17" s="200">
        <f t="shared" si="7"/>
        <v>1.4090909090909092</v>
      </c>
      <c r="E17" s="198"/>
      <c r="F17" s="198"/>
      <c r="G17" s="200" t="s">
        <v>164</v>
      </c>
      <c r="H17" s="222">
        <v>154</v>
      </c>
      <c r="I17" s="222">
        <v>170</v>
      </c>
      <c r="J17" s="200">
        <f t="shared" si="8"/>
        <v>1.1038961038961039</v>
      </c>
      <c r="K17" s="198"/>
      <c r="L17" s="198"/>
      <c r="M17" s="198" t="s">
        <v>164</v>
      </c>
      <c r="N17" s="198">
        <v>154</v>
      </c>
      <c r="O17" s="198">
        <v>166</v>
      </c>
      <c r="P17" s="200">
        <f t="shared" si="9"/>
        <v>1.0779220779220779</v>
      </c>
      <c r="Q17" s="198"/>
      <c r="R17" s="198"/>
      <c r="S17" s="198" t="s">
        <v>164</v>
      </c>
      <c r="T17" s="198">
        <v>154</v>
      </c>
      <c r="U17" s="198">
        <v>183</v>
      </c>
      <c r="V17" s="200">
        <f t="shared" si="10"/>
        <v>1.1883116883116882</v>
      </c>
      <c r="Y17" s="200" t="s">
        <v>164</v>
      </c>
      <c r="Z17" s="201">
        <f t="shared" si="11"/>
        <v>1.1948051948051948</v>
      </c>
      <c r="AC17" s="200" t="s">
        <v>164</v>
      </c>
      <c r="AD17" s="201">
        <f>AVERAGE(D17,J17)</f>
        <v>1.2564935064935066</v>
      </c>
      <c r="AE17" s="203">
        <f>AVERAGE(P17,V17)</f>
        <v>1.133116883116883</v>
      </c>
      <c r="AG17" s="198" t="s">
        <v>168</v>
      </c>
      <c r="AH17">
        <f t="shared" ref="AH17:AH20" si="12">AVERAGE(B16,H16,N16,T16)</f>
        <v>151.75</v>
      </c>
    </row>
    <row r="18" spans="1:34" x14ac:dyDescent="0.25">
      <c r="A18" s="198" t="s">
        <v>165</v>
      </c>
      <c r="B18" s="198">
        <v>156</v>
      </c>
      <c r="C18" s="198">
        <v>216</v>
      </c>
      <c r="D18" s="200">
        <f t="shared" si="7"/>
        <v>1.3846153846153846</v>
      </c>
      <c r="E18" s="198"/>
      <c r="F18" s="198"/>
      <c r="G18" s="200" t="s">
        <v>165</v>
      </c>
      <c r="H18" s="222">
        <v>154</v>
      </c>
      <c r="I18" s="222">
        <v>192</v>
      </c>
      <c r="J18" s="200">
        <f t="shared" si="8"/>
        <v>1.2467532467532467</v>
      </c>
      <c r="K18" s="198"/>
      <c r="L18" s="198"/>
      <c r="M18" s="198" t="s">
        <v>165</v>
      </c>
      <c r="N18" s="198">
        <v>154</v>
      </c>
      <c r="O18" s="198">
        <v>196</v>
      </c>
      <c r="P18" s="200">
        <f t="shared" si="9"/>
        <v>1.2727272727272727</v>
      </c>
      <c r="Q18" s="198"/>
      <c r="R18" s="198"/>
      <c r="S18" s="198" t="s">
        <v>165</v>
      </c>
      <c r="T18" s="198">
        <v>154</v>
      </c>
      <c r="U18" s="198">
        <v>201</v>
      </c>
      <c r="V18" s="200">
        <f t="shared" si="10"/>
        <v>1.3051948051948052</v>
      </c>
      <c r="Y18" s="193" t="s">
        <v>165</v>
      </c>
      <c r="Z18" s="201">
        <f t="shared" si="11"/>
        <v>1.3023226773226773</v>
      </c>
      <c r="AC18" s="198" t="s">
        <v>165</v>
      </c>
      <c r="AD18" s="201">
        <f>AVERAGE(D18,J18)</f>
        <v>1.3156843156843157</v>
      </c>
      <c r="AE18" s="201">
        <f>AVERAGE(P18,V18)</f>
        <v>1.2889610389610389</v>
      </c>
      <c r="AG18" s="200" t="s">
        <v>164</v>
      </c>
      <c r="AH18">
        <f t="shared" si="12"/>
        <v>154</v>
      </c>
    </row>
    <row r="19" spans="1:34" x14ac:dyDescent="0.25">
      <c r="A19" s="198" t="s">
        <v>166</v>
      </c>
      <c r="B19" s="198">
        <v>154</v>
      </c>
      <c r="C19" s="198">
        <v>217</v>
      </c>
      <c r="D19" s="200">
        <f t="shared" si="7"/>
        <v>1.4090909090909092</v>
      </c>
      <c r="E19" s="198"/>
      <c r="F19" s="198"/>
      <c r="G19" s="200" t="s">
        <v>166</v>
      </c>
      <c r="H19" s="222">
        <v>154</v>
      </c>
      <c r="I19" s="222">
        <v>225</v>
      </c>
      <c r="J19" s="200">
        <f t="shared" si="8"/>
        <v>1.4610389610389611</v>
      </c>
      <c r="K19" s="198"/>
      <c r="L19" s="198"/>
      <c r="M19" s="198" t="s">
        <v>166</v>
      </c>
      <c r="N19" s="198">
        <v>154</v>
      </c>
      <c r="O19" s="198">
        <v>214</v>
      </c>
      <c r="P19" s="200">
        <f t="shared" si="9"/>
        <v>1.3896103896103895</v>
      </c>
      <c r="Q19" s="198"/>
      <c r="R19" s="198"/>
      <c r="S19" s="198" t="s">
        <v>166</v>
      </c>
      <c r="T19" s="198">
        <v>154</v>
      </c>
      <c r="U19" s="198">
        <v>236</v>
      </c>
      <c r="V19" s="200">
        <f t="shared" si="10"/>
        <v>1.5324675324675325</v>
      </c>
      <c r="Y19" s="198" t="s">
        <v>166</v>
      </c>
      <c r="Z19" s="201">
        <f t="shared" si="11"/>
        <v>1.4480519480519483</v>
      </c>
      <c r="AC19" s="198" t="s">
        <v>166</v>
      </c>
      <c r="AD19" s="201">
        <f>AVERAGE(D19,J19)</f>
        <v>1.4350649350649352</v>
      </c>
      <c r="AE19" s="201">
        <f>AVERAGE(P19,V19)</f>
        <v>1.4610389610389611</v>
      </c>
      <c r="AG19" s="198" t="s">
        <v>165</v>
      </c>
      <c r="AH19">
        <f t="shared" si="12"/>
        <v>154.5</v>
      </c>
    </row>
    <row r="20" spans="1:34" x14ac:dyDescent="0.25">
      <c r="AC20" s="183" t="s">
        <v>217</v>
      </c>
      <c r="AD20" s="201">
        <f>SMALL(AD15:AD19,1)</f>
        <v>1.1801631636056746</v>
      </c>
      <c r="AE20" s="201">
        <f>SMALL(AE15:AE19,1)</f>
        <v>1.133116883116883</v>
      </c>
      <c r="AG20" s="198" t="s">
        <v>166</v>
      </c>
      <c r="AH20">
        <f t="shared" si="12"/>
        <v>154</v>
      </c>
    </row>
    <row r="21" spans="1:34" x14ac:dyDescent="0.25">
      <c r="AC21" s="198" t="s">
        <v>218</v>
      </c>
      <c r="AD21" s="201">
        <f>AVERAGE(AD15:AD20)</f>
        <v>1.3259710034637868</v>
      </c>
      <c r="AE21" s="201">
        <f>AVERAGE(AE15:AE20)</f>
        <v>1.3185400220694337</v>
      </c>
    </row>
    <row r="22" spans="1:34" x14ac:dyDescent="0.25">
      <c r="A22" s="315" t="s">
        <v>210</v>
      </c>
      <c r="B22" s="315"/>
      <c r="C22" s="315"/>
      <c r="D22" s="315"/>
      <c r="E22" s="315"/>
      <c r="F22" s="315"/>
      <c r="G22" s="315"/>
      <c r="H22" s="315"/>
      <c r="I22" s="315"/>
      <c r="J22" s="315"/>
      <c r="K22" s="315"/>
      <c r="L22" s="315"/>
      <c r="M22" s="315"/>
      <c r="N22" s="315"/>
      <c r="O22" s="315"/>
      <c r="P22" s="315"/>
      <c r="Q22" s="315"/>
      <c r="R22" s="315"/>
      <c r="S22" s="315"/>
      <c r="T22" s="315"/>
      <c r="U22" s="315"/>
      <c r="V22" s="315"/>
      <c r="W22" s="315"/>
      <c r="X22" s="315"/>
      <c r="Y22" s="315"/>
      <c r="Z22" s="315"/>
    </row>
    <row r="24" spans="1:34" x14ac:dyDescent="0.25">
      <c r="A24" s="264" t="s">
        <v>159</v>
      </c>
      <c r="B24" s="264"/>
      <c r="C24" s="264"/>
      <c r="D24" s="221"/>
      <c r="G24" s="264" t="s">
        <v>169</v>
      </c>
      <c r="H24" s="264"/>
      <c r="I24" s="264"/>
      <c r="M24" s="316" t="s">
        <v>197</v>
      </c>
      <c r="N24" s="316"/>
      <c r="O24" s="316"/>
      <c r="P24" s="233"/>
      <c r="Q24" s="198"/>
      <c r="R24" s="198"/>
      <c r="S24" s="316" t="s">
        <v>198</v>
      </c>
      <c r="T24" s="316"/>
      <c r="U24" s="316"/>
      <c r="V24" s="316"/>
      <c r="AC24" s="238"/>
      <c r="AD24" s="238" t="s">
        <v>215</v>
      </c>
      <c r="AE24" t="s">
        <v>216</v>
      </c>
    </row>
    <row r="25" spans="1:34" x14ac:dyDescent="0.25">
      <c r="A25" s="198" t="s">
        <v>162</v>
      </c>
      <c r="B25" s="198" t="s">
        <v>160</v>
      </c>
      <c r="C25" s="198" t="s">
        <v>161</v>
      </c>
      <c r="D25" s="198" t="s">
        <v>170</v>
      </c>
      <c r="E25" s="198"/>
      <c r="F25" s="198"/>
      <c r="G25" s="198" t="s">
        <v>162</v>
      </c>
      <c r="H25" s="198" t="s">
        <v>160</v>
      </c>
      <c r="I25" s="198" t="s">
        <v>161</v>
      </c>
      <c r="J25" s="198" t="s">
        <v>170</v>
      </c>
      <c r="K25" s="198"/>
      <c r="L25" s="198"/>
      <c r="M25" s="198" t="s">
        <v>162</v>
      </c>
      <c r="N25" s="198" t="s">
        <v>160</v>
      </c>
      <c r="O25" s="198" t="s">
        <v>161</v>
      </c>
      <c r="P25" s="198" t="s">
        <v>170</v>
      </c>
      <c r="Q25" s="198"/>
      <c r="R25" s="198"/>
      <c r="S25" s="198" t="s">
        <v>162</v>
      </c>
      <c r="T25" s="198" t="s">
        <v>160</v>
      </c>
      <c r="U25" s="198" t="s">
        <v>161</v>
      </c>
      <c r="V25" s="198" t="s">
        <v>170</v>
      </c>
      <c r="Y25" t="s">
        <v>162</v>
      </c>
      <c r="Z25" t="s">
        <v>199</v>
      </c>
      <c r="AC25" t="s">
        <v>162</v>
      </c>
      <c r="AD25" t="s">
        <v>199</v>
      </c>
      <c r="AE25" t="s">
        <v>199</v>
      </c>
    </row>
    <row r="26" spans="1:34" x14ac:dyDescent="0.25">
      <c r="A26" s="198" t="s">
        <v>163</v>
      </c>
      <c r="B26" s="198">
        <v>143</v>
      </c>
      <c r="C26" s="198">
        <v>186</v>
      </c>
      <c r="D26" s="200">
        <f>C26/B26</f>
        <v>1.3006993006993006</v>
      </c>
      <c r="E26" s="198"/>
      <c r="F26" s="198"/>
      <c r="G26" s="198" t="s">
        <v>163</v>
      </c>
      <c r="H26" s="198">
        <v>127</v>
      </c>
      <c r="I26" s="198">
        <v>181</v>
      </c>
      <c r="J26" s="200">
        <f>I26/H26</f>
        <v>1.4251968503937007</v>
      </c>
      <c r="K26" s="198"/>
      <c r="L26" s="198"/>
      <c r="M26" s="198" t="s">
        <v>163</v>
      </c>
      <c r="N26" s="198">
        <v>127</v>
      </c>
      <c r="O26" s="198">
        <v>254</v>
      </c>
      <c r="P26" s="200">
        <f>O27/N27</f>
        <v>1.4523809523809523</v>
      </c>
      <c r="Q26" s="198"/>
      <c r="R26" s="198"/>
      <c r="S26" s="198" t="s">
        <v>163</v>
      </c>
      <c r="T26" s="198">
        <v>125</v>
      </c>
      <c r="U26" s="198">
        <v>345</v>
      </c>
      <c r="V26" s="200">
        <f>U26/T26</f>
        <v>2.76</v>
      </c>
      <c r="Y26" s="198" t="s">
        <v>163</v>
      </c>
      <c r="Z26" s="201">
        <f>AVERAGE(D26,J26,P26,V26)</f>
        <v>1.7345692758684883</v>
      </c>
      <c r="AC26" s="198" t="s">
        <v>163</v>
      </c>
      <c r="AD26" s="201">
        <f>AVERAGE(D26,J26)</f>
        <v>1.3629480755465007</v>
      </c>
      <c r="AE26" s="201">
        <f>AVERAGE(P26,V26)</f>
        <v>2.1061904761904762</v>
      </c>
      <c r="AG26" t="s">
        <v>162</v>
      </c>
      <c r="AH26" t="s">
        <v>280</v>
      </c>
    </row>
    <row r="27" spans="1:34" x14ac:dyDescent="0.25">
      <c r="A27" s="198" t="s">
        <v>168</v>
      </c>
      <c r="B27" s="198">
        <v>128</v>
      </c>
      <c r="C27" s="198">
        <v>216</v>
      </c>
      <c r="D27" s="200">
        <f t="shared" ref="D27:D30" si="13">C27/B27</f>
        <v>1.6875</v>
      </c>
      <c r="E27" s="198"/>
      <c r="F27" s="198"/>
      <c r="G27" s="198" t="s">
        <v>168</v>
      </c>
      <c r="H27" s="198">
        <v>127</v>
      </c>
      <c r="I27" s="198">
        <v>254</v>
      </c>
      <c r="J27" s="200">
        <f t="shared" ref="J27:J30" si="14">I27/H27</f>
        <v>2</v>
      </c>
      <c r="K27" s="198"/>
      <c r="L27" s="198"/>
      <c r="M27" s="198" t="s">
        <v>168</v>
      </c>
      <c r="N27" s="198">
        <v>126</v>
      </c>
      <c r="O27" s="198">
        <v>183</v>
      </c>
      <c r="P27" s="200">
        <f>O26/N26</f>
        <v>2</v>
      </c>
      <c r="Q27" s="198"/>
      <c r="R27" s="198"/>
      <c r="S27" s="198" t="s">
        <v>168</v>
      </c>
      <c r="T27" s="198">
        <v>126</v>
      </c>
      <c r="U27" s="198">
        <v>169</v>
      </c>
      <c r="V27" s="200">
        <f t="shared" ref="V27:V30" si="15">U27/T27</f>
        <v>1.3412698412698412</v>
      </c>
      <c r="Y27" s="198" t="s">
        <v>168</v>
      </c>
      <c r="Z27" s="201">
        <f>AVERAGE(D27,J27,P27,V27)</f>
        <v>1.7571924603174602</v>
      </c>
      <c r="AC27" s="198" t="s">
        <v>168</v>
      </c>
      <c r="AD27" s="201">
        <f t="shared" ref="AD27:AD30" si="16">AVERAGE(D27,J27)</f>
        <v>1.84375</v>
      </c>
      <c r="AE27" s="201">
        <f t="shared" ref="AE27:AE30" si="17">AVERAGE(P27,V27)</f>
        <v>1.6706349206349205</v>
      </c>
      <c r="AG27" s="198" t="s">
        <v>163</v>
      </c>
      <c r="AH27">
        <f>AVERAGE(B26,H26,N26,T26)</f>
        <v>130.5</v>
      </c>
    </row>
    <row r="28" spans="1:34" x14ac:dyDescent="0.25">
      <c r="A28" s="198" t="s">
        <v>164</v>
      </c>
      <c r="B28" s="198">
        <v>129</v>
      </c>
      <c r="C28" s="198">
        <v>173</v>
      </c>
      <c r="D28" s="200">
        <f t="shared" si="13"/>
        <v>1.3410852713178294</v>
      </c>
      <c r="E28" s="198"/>
      <c r="F28" s="198"/>
      <c r="G28" s="200" t="s">
        <v>164</v>
      </c>
      <c r="H28" s="198">
        <v>127</v>
      </c>
      <c r="I28" s="198">
        <v>187</v>
      </c>
      <c r="J28" s="200">
        <f t="shared" si="14"/>
        <v>1.4724409448818898</v>
      </c>
      <c r="K28" s="198"/>
      <c r="L28" s="198"/>
      <c r="M28" s="198" t="s">
        <v>164</v>
      </c>
      <c r="N28">
        <v>128</v>
      </c>
      <c r="O28">
        <v>147</v>
      </c>
      <c r="P28" s="200">
        <f>O28/N28</f>
        <v>1.1484375</v>
      </c>
      <c r="Q28" s="198"/>
      <c r="R28" s="198"/>
      <c r="S28" s="198" t="s">
        <v>164</v>
      </c>
      <c r="T28" s="198">
        <v>128</v>
      </c>
      <c r="U28" s="198">
        <v>184</v>
      </c>
      <c r="V28" s="200">
        <f t="shared" si="15"/>
        <v>1.4375</v>
      </c>
      <c r="Y28" s="203" t="s">
        <v>164</v>
      </c>
      <c r="Z28" s="203">
        <f>AVERAGE(D28,J28,P28,V28)</f>
        <v>1.3498659290499297</v>
      </c>
      <c r="AC28" s="200" t="s">
        <v>164</v>
      </c>
      <c r="AD28" s="201">
        <f t="shared" si="16"/>
        <v>1.4067631080998595</v>
      </c>
      <c r="AE28" s="203">
        <f t="shared" si="17"/>
        <v>1.29296875</v>
      </c>
      <c r="AG28" s="198" t="s">
        <v>168</v>
      </c>
      <c r="AH28">
        <f t="shared" ref="AH28:AH31" si="18">AVERAGE(B27,H27,N27,T27)</f>
        <v>126.75</v>
      </c>
    </row>
    <row r="29" spans="1:34" x14ac:dyDescent="0.25">
      <c r="A29" s="198" t="s">
        <v>165</v>
      </c>
      <c r="B29" s="198">
        <v>126</v>
      </c>
      <c r="C29" s="198">
        <v>312</v>
      </c>
      <c r="D29" s="200">
        <f t="shared" si="13"/>
        <v>2.4761904761904763</v>
      </c>
      <c r="E29" s="198"/>
      <c r="F29" s="198"/>
      <c r="G29" s="200" t="s">
        <v>165</v>
      </c>
      <c r="H29" s="198">
        <v>128</v>
      </c>
      <c r="I29" s="198">
        <v>169</v>
      </c>
      <c r="J29" s="200">
        <f t="shared" si="14"/>
        <v>1.3203125</v>
      </c>
      <c r="K29" s="198"/>
      <c r="L29" s="198"/>
      <c r="M29" s="198" t="s">
        <v>165</v>
      </c>
      <c r="N29" s="198">
        <v>129</v>
      </c>
      <c r="O29" s="198">
        <v>201</v>
      </c>
      <c r="P29" s="200">
        <f t="shared" ref="P29:P30" si="19">O29/N29</f>
        <v>1.558139534883721</v>
      </c>
      <c r="Q29" s="198"/>
      <c r="R29" s="198"/>
      <c r="S29" s="198" t="s">
        <v>165</v>
      </c>
      <c r="T29" s="198">
        <v>127</v>
      </c>
      <c r="U29" s="198">
        <v>251</v>
      </c>
      <c r="V29" s="200">
        <f t="shared" si="15"/>
        <v>1.9763779527559056</v>
      </c>
      <c r="Y29" s="198" t="s">
        <v>165</v>
      </c>
      <c r="Z29" s="200">
        <f>AVERAGE(D29,J29,P29,V29)</f>
        <v>1.8327551159575257</v>
      </c>
      <c r="AC29" s="198" t="s">
        <v>165</v>
      </c>
      <c r="AD29" s="201">
        <f t="shared" si="16"/>
        <v>1.8982514880952381</v>
      </c>
      <c r="AE29" s="201">
        <f t="shared" si="17"/>
        <v>1.7672587438198133</v>
      </c>
      <c r="AG29" s="200" t="s">
        <v>164</v>
      </c>
      <c r="AH29">
        <f t="shared" si="18"/>
        <v>128</v>
      </c>
    </row>
    <row r="30" spans="1:34" x14ac:dyDescent="0.25">
      <c r="A30" s="198" t="s">
        <v>166</v>
      </c>
      <c r="B30" s="198">
        <v>129</v>
      </c>
      <c r="C30" s="198">
        <v>212</v>
      </c>
      <c r="D30" s="200">
        <f t="shared" si="13"/>
        <v>1.6434108527131783</v>
      </c>
      <c r="E30" s="198"/>
      <c r="F30" s="198"/>
      <c r="G30" s="200" t="s">
        <v>166</v>
      </c>
      <c r="H30" s="198">
        <v>129</v>
      </c>
      <c r="I30" s="198">
        <v>175</v>
      </c>
      <c r="J30" s="200">
        <f t="shared" si="14"/>
        <v>1.3565891472868217</v>
      </c>
      <c r="K30" s="198"/>
      <c r="L30" s="198"/>
      <c r="M30" s="198" t="s">
        <v>166</v>
      </c>
      <c r="N30" s="198">
        <v>129</v>
      </c>
      <c r="O30" s="198">
        <v>245</v>
      </c>
      <c r="P30" s="200">
        <f t="shared" si="19"/>
        <v>1.8992248062015504</v>
      </c>
      <c r="Q30" s="198"/>
      <c r="R30" s="198"/>
      <c r="S30" s="198" t="s">
        <v>166</v>
      </c>
      <c r="T30" s="198">
        <v>128</v>
      </c>
      <c r="U30" s="198">
        <v>256</v>
      </c>
      <c r="V30" s="200">
        <f t="shared" si="15"/>
        <v>2</v>
      </c>
      <c r="Y30" s="198" t="s">
        <v>166</v>
      </c>
      <c r="Z30" s="200">
        <f>AVERAGE(D30,J30,P30,V30)</f>
        <v>1.7248062015503876</v>
      </c>
      <c r="AC30" s="198" t="s">
        <v>166</v>
      </c>
      <c r="AD30" s="201">
        <f t="shared" si="16"/>
        <v>1.5</v>
      </c>
      <c r="AE30" s="201">
        <f t="shared" si="17"/>
        <v>1.9496124031007751</v>
      </c>
      <c r="AG30" s="198" t="s">
        <v>165</v>
      </c>
      <c r="AH30">
        <f t="shared" si="18"/>
        <v>127.5</v>
      </c>
    </row>
    <row r="31" spans="1:34" x14ac:dyDescent="0.25">
      <c r="AC31" s="183" t="s">
        <v>217</v>
      </c>
      <c r="AD31" s="201">
        <f>SMALL(AD26:AD30,1)</f>
        <v>1.3629480755465007</v>
      </c>
      <c r="AE31" s="201">
        <f>SMALL(AE26:AE30,1)</f>
        <v>1.29296875</v>
      </c>
      <c r="AG31" s="198" t="s">
        <v>166</v>
      </c>
      <c r="AH31">
        <f t="shared" si="18"/>
        <v>128.75</v>
      </c>
    </row>
    <row r="32" spans="1:34" x14ac:dyDescent="0.25">
      <c r="AC32" s="198" t="s">
        <v>218</v>
      </c>
      <c r="AD32" s="201">
        <f>AVERAGE(AD26:AD31)</f>
        <v>1.5624434578813498</v>
      </c>
      <c r="AE32" s="201">
        <f>AVERAGE(AE26:AE31)</f>
        <v>1.6799390072909972</v>
      </c>
    </row>
    <row r="33" spans="1:34" x14ac:dyDescent="0.25">
      <c r="A33" s="315" t="s">
        <v>211</v>
      </c>
      <c r="B33" s="315"/>
      <c r="C33" s="315"/>
      <c r="D33" s="315"/>
      <c r="E33" s="315"/>
      <c r="F33" s="315"/>
      <c r="G33" s="315"/>
      <c r="H33" s="315"/>
      <c r="I33" s="315"/>
      <c r="J33" s="315"/>
      <c r="K33" s="315"/>
      <c r="L33" s="315"/>
      <c r="M33" s="315"/>
      <c r="N33" s="315"/>
      <c r="O33" s="315"/>
      <c r="P33" s="315"/>
      <c r="Q33" s="315"/>
      <c r="R33" s="315"/>
      <c r="S33" s="315"/>
      <c r="T33" s="315"/>
      <c r="U33" s="315"/>
      <c r="V33" s="315"/>
      <c r="W33" s="315"/>
      <c r="X33" s="315"/>
      <c r="Y33" s="315"/>
      <c r="Z33" s="315"/>
    </row>
    <row r="35" spans="1:34" x14ac:dyDescent="0.25">
      <c r="A35" s="316" t="s">
        <v>159</v>
      </c>
      <c r="B35" s="316"/>
      <c r="C35" s="316"/>
      <c r="D35" s="316"/>
      <c r="E35" s="198"/>
      <c r="F35" s="198"/>
      <c r="G35" s="316" t="s">
        <v>169</v>
      </c>
      <c r="H35" s="316"/>
      <c r="I35" s="316"/>
      <c r="J35" s="198"/>
      <c r="K35" s="198"/>
      <c r="L35" s="198"/>
      <c r="M35" s="316" t="s">
        <v>195</v>
      </c>
      <c r="N35" s="316"/>
      <c r="O35" s="316"/>
      <c r="P35" s="233"/>
      <c r="Q35" s="198"/>
      <c r="R35" s="198"/>
      <c r="S35" s="316" t="s">
        <v>196</v>
      </c>
      <c r="T35" s="316"/>
      <c r="U35" s="316"/>
      <c r="V35" s="316"/>
      <c r="AC35" s="238"/>
      <c r="AD35" s="238" t="s">
        <v>215</v>
      </c>
      <c r="AE35" t="s">
        <v>216</v>
      </c>
    </row>
    <row r="36" spans="1:34" x14ac:dyDescent="0.25">
      <c r="A36" s="198" t="s">
        <v>162</v>
      </c>
      <c r="B36" s="198" t="s">
        <v>160</v>
      </c>
      <c r="C36" s="198" t="s">
        <v>161</v>
      </c>
      <c r="D36" s="198" t="s">
        <v>170</v>
      </c>
      <c r="E36" s="198"/>
      <c r="F36" s="198"/>
      <c r="G36" s="198" t="s">
        <v>162</v>
      </c>
      <c r="H36" s="198" t="s">
        <v>160</v>
      </c>
      <c r="I36" s="198" t="s">
        <v>161</v>
      </c>
      <c r="J36" s="198" t="s">
        <v>170</v>
      </c>
      <c r="K36" s="198"/>
      <c r="L36" s="198"/>
      <c r="M36" s="198" t="s">
        <v>162</v>
      </c>
      <c r="N36" s="198" t="s">
        <v>160</v>
      </c>
      <c r="O36" s="198" t="s">
        <v>161</v>
      </c>
      <c r="P36" s="198" t="s">
        <v>170</v>
      </c>
      <c r="Q36" s="198"/>
      <c r="R36" s="198"/>
      <c r="S36" s="198" t="s">
        <v>162</v>
      </c>
      <c r="T36" s="198" t="s">
        <v>160</v>
      </c>
      <c r="U36" s="198" t="s">
        <v>161</v>
      </c>
      <c r="V36" s="198" t="s">
        <v>170</v>
      </c>
      <c r="Y36" t="s">
        <v>162</v>
      </c>
      <c r="Z36" t="s">
        <v>199</v>
      </c>
      <c r="AC36" t="s">
        <v>162</v>
      </c>
      <c r="AD36" t="s">
        <v>199</v>
      </c>
      <c r="AE36" t="s">
        <v>199</v>
      </c>
    </row>
    <row r="37" spans="1:34" x14ac:dyDescent="0.25">
      <c r="A37" s="198" t="s">
        <v>163</v>
      </c>
      <c r="B37" s="198">
        <v>130</v>
      </c>
      <c r="C37" s="198">
        <v>211</v>
      </c>
      <c r="D37" s="200">
        <f>C37/B37</f>
        <v>1.6230769230769231</v>
      </c>
      <c r="E37" s="198"/>
      <c r="F37" s="198"/>
      <c r="G37" s="198" t="s">
        <v>163</v>
      </c>
      <c r="H37" s="198">
        <v>115</v>
      </c>
      <c r="I37" s="198">
        <v>247</v>
      </c>
      <c r="J37" s="200">
        <f>I37/H37</f>
        <v>2.1478260869565218</v>
      </c>
      <c r="K37" s="198"/>
      <c r="L37" s="198"/>
      <c r="M37" s="198" t="s">
        <v>163</v>
      </c>
      <c r="N37" s="198">
        <v>114</v>
      </c>
      <c r="O37" s="198">
        <v>237</v>
      </c>
      <c r="P37" s="200">
        <f>O37/N37</f>
        <v>2.0789473684210527</v>
      </c>
      <c r="Q37" s="198"/>
      <c r="R37" s="198"/>
      <c r="S37" s="198" t="s">
        <v>163</v>
      </c>
      <c r="T37" s="198">
        <v>115</v>
      </c>
      <c r="U37" s="198">
        <v>270</v>
      </c>
      <c r="V37" s="200">
        <f>U37/T37</f>
        <v>2.347826086956522</v>
      </c>
      <c r="Y37" s="198" t="s">
        <v>163</v>
      </c>
      <c r="Z37" s="201">
        <f>AVERAGE(D37,J37,P37,V37)</f>
        <v>2.0494191163527549</v>
      </c>
      <c r="AC37" s="198" t="s">
        <v>163</v>
      </c>
      <c r="AD37" s="201">
        <f>AVERAGE(D37,J37)</f>
        <v>1.8854515050167224</v>
      </c>
      <c r="AE37" s="201">
        <f>AVERAGE(P37,V37)</f>
        <v>2.2133867276887873</v>
      </c>
      <c r="AG37" t="s">
        <v>162</v>
      </c>
      <c r="AH37" t="s">
        <v>280</v>
      </c>
    </row>
    <row r="38" spans="1:34" x14ac:dyDescent="0.25">
      <c r="A38" s="198" t="s">
        <v>168</v>
      </c>
      <c r="B38" s="198">
        <v>114</v>
      </c>
      <c r="C38" s="198">
        <v>239</v>
      </c>
      <c r="D38" s="200">
        <f t="shared" ref="D38:D41" si="20">C38/B38</f>
        <v>2.0964912280701755</v>
      </c>
      <c r="E38" s="198"/>
      <c r="F38" s="198"/>
      <c r="G38" s="198" t="s">
        <v>168</v>
      </c>
      <c r="H38" s="198">
        <v>116</v>
      </c>
      <c r="I38" s="198">
        <v>235</v>
      </c>
      <c r="J38" s="200">
        <f t="shared" ref="J38:J41" si="21">I38/H38</f>
        <v>2.0258620689655173</v>
      </c>
      <c r="K38" s="198"/>
      <c r="L38" s="198"/>
      <c r="M38" s="198" t="s">
        <v>168</v>
      </c>
      <c r="N38" s="198">
        <v>115</v>
      </c>
      <c r="O38" s="198">
        <v>173</v>
      </c>
      <c r="P38" s="200">
        <f t="shared" ref="P38:P41" si="22">O38/N38</f>
        <v>1.5043478260869565</v>
      </c>
      <c r="Q38" s="198"/>
      <c r="R38" s="198"/>
      <c r="S38" s="198" t="s">
        <v>168</v>
      </c>
      <c r="T38" s="198">
        <v>115</v>
      </c>
      <c r="U38" s="198">
        <v>253</v>
      </c>
      <c r="V38" s="200">
        <f t="shared" ref="V38:V41" si="23">U38/T38</f>
        <v>2.2000000000000002</v>
      </c>
      <c r="Y38" s="198" t="s">
        <v>168</v>
      </c>
      <c r="Z38" s="201">
        <f t="shared" ref="Z38:Z41" si="24">AVERAGE(D38,J38,P38,V38)</f>
        <v>1.9566752807806622</v>
      </c>
      <c r="AC38" s="198" t="s">
        <v>168</v>
      </c>
      <c r="AD38" s="201">
        <f t="shared" ref="AD38:AD41" si="25">AVERAGE(D38,J38)</f>
        <v>2.0611766485178462</v>
      </c>
      <c r="AE38" s="201">
        <f t="shared" ref="AE38:AE41" si="26">AVERAGE(P38,V38)</f>
        <v>1.8521739130434782</v>
      </c>
      <c r="AG38" s="198" t="s">
        <v>163</v>
      </c>
      <c r="AH38">
        <f>AVERAGE(B37,H37,N37,T37)</f>
        <v>118.5</v>
      </c>
    </row>
    <row r="39" spans="1:34" x14ac:dyDescent="0.25">
      <c r="A39" s="198" t="s">
        <v>164</v>
      </c>
      <c r="B39" s="198">
        <v>116</v>
      </c>
      <c r="C39" s="198">
        <v>213</v>
      </c>
      <c r="D39" s="200">
        <f t="shared" si="20"/>
        <v>1.8362068965517242</v>
      </c>
      <c r="E39" s="198"/>
      <c r="F39" s="198"/>
      <c r="G39" s="200" t="s">
        <v>164</v>
      </c>
      <c r="H39" s="198">
        <v>116</v>
      </c>
      <c r="I39" s="198">
        <v>169</v>
      </c>
      <c r="J39" s="200">
        <f t="shared" si="21"/>
        <v>1.4568965517241379</v>
      </c>
      <c r="K39" s="198"/>
      <c r="L39" s="198"/>
      <c r="M39" s="198" t="s">
        <v>164</v>
      </c>
      <c r="N39" s="198">
        <v>116</v>
      </c>
      <c r="O39" s="198">
        <v>182</v>
      </c>
      <c r="P39" s="200">
        <f t="shared" si="22"/>
        <v>1.5689655172413792</v>
      </c>
      <c r="Q39" s="198"/>
      <c r="R39" s="198"/>
      <c r="S39" s="198" t="s">
        <v>164</v>
      </c>
      <c r="T39" s="198">
        <v>115</v>
      </c>
      <c r="U39" s="198">
        <v>168</v>
      </c>
      <c r="V39" s="200">
        <f t="shared" si="23"/>
        <v>1.4608695652173913</v>
      </c>
      <c r="Y39" s="203" t="s">
        <v>164</v>
      </c>
      <c r="Z39" s="203">
        <f t="shared" si="24"/>
        <v>1.580734632683658</v>
      </c>
      <c r="AC39" s="200" t="s">
        <v>164</v>
      </c>
      <c r="AD39" s="201">
        <f t="shared" si="25"/>
        <v>1.646551724137931</v>
      </c>
      <c r="AE39" s="203">
        <f t="shared" si="26"/>
        <v>1.5149175412293854</v>
      </c>
      <c r="AG39" s="198" t="s">
        <v>168</v>
      </c>
      <c r="AH39">
        <f t="shared" ref="AH39:AH42" si="27">AVERAGE(B38,H38,N38,T38)</f>
        <v>115</v>
      </c>
    </row>
    <row r="40" spans="1:34" x14ac:dyDescent="0.25">
      <c r="A40" s="198" t="s">
        <v>165</v>
      </c>
      <c r="B40" s="198">
        <v>116</v>
      </c>
      <c r="C40" s="198">
        <v>158</v>
      </c>
      <c r="D40" s="200">
        <f t="shared" si="20"/>
        <v>1.3620689655172413</v>
      </c>
      <c r="E40" s="198"/>
      <c r="F40" s="198"/>
      <c r="G40" s="200" t="s">
        <v>165</v>
      </c>
      <c r="H40" s="198">
        <v>116</v>
      </c>
      <c r="I40" s="198">
        <v>227</v>
      </c>
      <c r="J40" s="200">
        <f t="shared" si="21"/>
        <v>1.9568965517241379</v>
      </c>
      <c r="K40" s="198"/>
      <c r="L40" s="198"/>
      <c r="M40" s="198" t="s">
        <v>165</v>
      </c>
      <c r="N40" s="198">
        <v>115</v>
      </c>
      <c r="O40" s="198">
        <v>208</v>
      </c>
      <c r="P40" s="200">
        <f t="shared" si="22"/>
        <v>1.808695652173913</v>
      </c>
      <c r="Q40" s="198"/>
      <c r="R40" s="198"/>
      <c r="S40" s="198" t="s">
        <v>165</v>
      </c>
      <c r="T40" s="198">
        <v>116</v>
      </c>
      <c r="U40" s="198">
        <v>246</v>
      </c>
      <c r="V40" s="200">
        <f t="shared" si="23"/>
        <v>2.1206896551724137</v>
      </c>
      <c r="Y40" s="198" t="s">
        <v>165</v>
      </c>
      <c r="Z40" s="201">
        <f t="shared" si="24"/>
        <v>1.8120877061469265</v>
      </c>
      <c r="AC40" s="198" t="s">
        <v>165</v>
      </c>
      <c r="AD40" s="201">
        <f t="shared" si="25"/>
        <v>1.6594827586206895</v>
      </c>
      <c r="AE40" s="201">
        <f t="shared" si="26"/>
        <v>1.9646926536731635</v>
      </c>
      <c r="AG40" s="200" t="s">
        <v>164</v>
      </c>
      <c r="AH40">
        <f t="shared" si="27"/>
        <v>115.75</v>
      </c>
    </row>
    <row r="41" spans="1:34" x14ac:dyDescent="0.25">
      <c r="A41" s="198" t="s">
        <v>166</v>
      </c>
      <c r="B41" s="198">
        <v>115</v>
      </c>
      <c r="C41" s="198">
        <v>227</v>
      </c>
      <c r="D41" s="200">
        <f t="shared" si="20"/>
        <v>1.9739130434782608</v>
      </c>
      <c r="E41" s="198"/>
      <c r="F41" s="198"/>
      <c r="G41" s="200" t="s">
        <v>166</v>
      </c>
      <c r="H41" s="198">
        <v>116</v>
      </c>
      <c r="I41" s="198">
        <v>232</v>
      </c>
      <c r="J41" s="200">
        <f t="shared" si="21"/>
        <v>2</v>
      </c>
      <c r="K41" s="198"/>
      <c r="L41" s="198"/>
      <c r="M41" s="198" t="s">
        <v>166</v>
      </c>
      <c r="N41" s="198">
        <v>116</v>
      </c>
      <c r="O41" s="198">
        <v>195</v>
      </c>
      <c r="P41" s="200">
        <f t="shared" si="22"/>
        <v>1.6810344827586208</v>
      </c>
      <c r="Q41" s="198"/>
      <c r="R41" s="198"/>
      <c r="S41" s="198" t="s">
        <v>166</v>
      </c>
      <c r="T41" s="198">
        <v>115</v>
      </c>
      <c r="U41" s="198">
        <v>269</v>
      </c>
      <c r="V41" s="200">
        <f t="shared" si="23"/>
        <v>2.3391304347826085</v>
      </c>
      <c r="Y41" s="198" t="s">
        <v>166</v>
      </c>
      <c r="Z41" s="201">
        <f t="shared" si="24"/>
        <v>1.9985194902548726</v>
      </c>
      <c r="AC41" s="198" t="s">
        <v>166</v>
      </c>
      <c r="AD41" s="201">
        <f t="shared" si="25"/>
        <v>1.9869565217391303</v>
      </c>
      <c r="AE41" s="201">
        <f t="shared" si="26"/>
        <v>2.0100824587706145</v>
      </c>
      <c r="AG41" s="198" t="s">
        <v>165</v>
      </c>
      <c r="AH41">
        <f t="shared" si="27"/>
        <v>115.75</v>
      </c>
    </row>
    <row r="42" spans="1:34" x14ac:dyDescent="0.25">
      <c r="Q42" s="198"/>
      <c r="R42" s="198"/>
      <c r="S42" s="198"/>
      <c r="T42" s="198"/>
      <c r="U42" s="198"/>
      <c r="V42" s="200"/>
      <c r="AC42" s="183" t="s">
        <v>217</v>
      </c>
      <c r="AD42" s="201">
        <f>SMALL(AD37:AD41,1)</f>
        <v>1.646551724137931</v>
      </c>
      <c r="AE42" s="201">
        <f>SMALL(AE37:AE41,1)</f>
        <v>1.5149175412293854</v>
      </c>
      <c r="AG42" s="198" t="s">
        <v>166</v>
      </c>
      <c r="AH42">
        <f t="shared" si="27"/>
        <v>115.5</v>
      </c>
    </row>
    <row r="43" spans="1:34" x14ac:dyDescent="0.25">
      <c r="AC43" s="198" t="s">
        <v>218</v>
      </c>
      <c r="AD43" s="201">
        <f>AVERAGE(AD37:AD42)</f>
        <v>1.8143618136950417</v>
      </c>
      <c r="AE43" s="201">
        <f>AVERAGE(AE37:AE42)</f>
        <v>1.8450284726058024</v>
      </c>
    </row>
    <row r="44" spans="1:34" x14ac:dyDescent="0.25">
      <c r="A44" s="315" t="s">
        <v>212</v>
      </c>
      <c r="B44" s="315"/>
      <c r="C44" s="315"/>
      <c r="D44" s="315"/>
      <c r="E44" s="315"/>
      <c r="F44" s="315"/>
      <c r="G44" s="315"/>
      <c r="H44" s="315"/>
      <c r="I44" s="315"/>
      <c r="J44" s="315"/>
      <c r="K44" s="315"/>
      <c r="L44" s="315"/>
      <c r="M44" s="315"/>
      <c r="N44" s="315"/>
      <c r="O44" s="315"/>
      <c r="P44" s="315"/>
      <c r="Q44" s="315"/>
      <c r="R44" s="315"/>
      <c r="S44" s="315"/>
      <c r="T44" s="315"/>
      <c r="U44" s="315"/>
      <c r="V44" s="315"/>
      <c r="W44" s="315"/>
      <c r="X44" s="315"/>
      <c r="Y44" s="315"/>
      <c r="Z44" s="315"/>
    </row>
    <row r="46" spans="1:34" x14ac:dyDescent="0.25">
      <c r="A46" s="316" t="s">
        <v>159</v>
      </c>
      <c r="B46" s="316"/>
      <c r="C46" s="316"/>
      <c r="D46" s="207"/>
      <c r="G46" s="316" t="s">
        <v>169</v>
      </c>
      <c r="H46" s="316"/>
      <c r="I46" s="316"/>
      <c r="J46" s="198"/>
      <c r="M46" s="159" t="s">
        <v>195</v>
      </c>
      <c r="N46" s="159"/>
      <c r="O46" s="159"/>
      <c r="P46" s="233"/>
      <c r="S46" s="236" t="s">
        <v>196</v>
      </c>
      <c r="T46" s="236"/>
      <c r="U46" s="236"/>
      <c r="V46" s="236"/>
    </row>
    <row r="47" spans="1:34" x14ac:dyDescent="0.25">
      <c r="A47" s="198" t="s">
        <v>162</v>
      </c>
      <c r="B47" s="198" t="s">
        <v>160</v>
      </c>
      <c r="C47" s="198" t="s">
        <v>161</v>
      </c>
      <c r="D47" s="198" t="s">
        <v>170</v>
      </c>
      <c r="G47" s="198" t="s">
        <v>162</v>
      </c>
      <c r="H47" s="198" t="s">
        <v>160</v>
      </c>
      <c r="I47" s="198" t="s">
        <v>161</v>
      </c>
      <c r="J47" s="198" t="s">
        <v>170</v>
      </c>
      <c r="M47" s="198" t="s">
        <v>162</v>
      </c>
      <c r="N47" s="198" t="s">
        <v>160</v>
      </c>
      <c r="O47" s="198" t="s">
        <v>161</v>
      </c>
      <c r="P47" s="198" t="s">
        <v>170</v>
      </c>
      <c r="Q47" s="198"/>
      <c r="R47" s="198"/>
      <c r="S47" s="198" t="s">
        <v>162</v>
      </c>
      <c r="T47" s="198" t="s">
        <v>160</v>
      </c>
      <c r="U47" s="198" t="s">
        <v>161</v>
      </c>
      <c r="V47" s="198" t="s">
        <v>170</v>
      </c>
      <c r="Y47" t="s">
        <v>162</v>
      </c>
      <c r="Z47" t="s">
        <v>199</v>
      </c>
      <c r="AC47" s="238"/>
      <c r="AD47" s="238" t="s">
        <v>215</v>
      </c>
      <c r="AE47" t="s">
        <v>216</v>
      </c>
    </row>
    <row r="48" spans="1:34" x14ac:dyDescent="0.25">
      <c r="A48" s="198" t="s">
        <v>163</v>
      </c>
      <c r="B48" s="198">
        <v>132</v>
      </c>
      <c r="C48" s="198">
        <v>223</v>
      </c>
      <c r="D48" s="200">
        <f>C48/B48</f>
        <v>1.6893939393939394</v>
      </c>
      <c r="G48" s="198" t="s">
        <v>163</v>
      </c>
      <c r="H48" s="198">
        <v>127</v>
      </c>
      <c r="I48" s="198">
        <v>221</v>
      </c>
      <c r="J48" s="200">
        <f>I48/H48</f>
        <v>1.7401574803149606</v>
      </c>
      <c r="M48" s="198" t="s">
        <v>163</v>
      </c>
      <c r="N48" s="198">
        <v>127</v>
      </c>
      <c r="O48" s="198">
        <v>249</v>
      </c>
      <c r="P48" s="200">
        <f>O48/N48</f>
        <v>1.9606299212598426</v>
      </c>
      <c r="Q48" s="198"/>
      <c r="R48" s="198"/>
      <c r="S48" s="198" t="s">
        <v>163</v>
      </c>
      <c r="T48" s="198">
        <v>127</v>
      </c>
      <c r="U48" s="198">
        <v>290</v>
      </c>
      <c r="V48" s="200">
        <f>U48/T48</f>
        <v>2.2834645669291338</v>
      </c>
      <c r="Y48" s="198" t="s">
        <v>163</v>
      </c>
      <c r="Z48" s="201">
        <f>AVERAGE(D48,J48,P48,V48)</f>
        <v>1.9184114769744691</v>
      </c>
      <c r="AC48" t="s">
        <v>162</v>
      </c>
      <c r="AD48" t="s">
        <v>199</v>
      </c>
      <c r="AE48" t="s">
        <v>199</v>
      </c>
      <c r="AG48" t="s">
        <v>162</v>
      </c>
      <c r="AH48" t="s">
        <v>280</v>
      </c>
    </row>
    <row r="49" spans="1:34" x14ac:dyDescent="0.25">
      <c r="A49" s="198" t="s">
        <v>168</v>
      </c>
      <c r="B49" s="198">
        <v>128</v>
      </c>
      <c r="C49" s="198">
        <v>228</v>
      </c>
      <c r="D49" s="200">
        <f t="shared" ref="D49:D52" si="28">C49/B49</f>
        <v>1.78125</v>
      </c>
      <c r="G49" s="198" t="s">
        <v>168</v>
      </c>
      <c r="H49" s="198">
        <v>125</v>
      </c>
      <c r="I49" s="198">
        <v>260</v>
      </c>
      <c r="J49" s="200">
        <f t="shared" ref="J49" si="29">I49/H49</f>
        <v>2.08</v>
      </c>
      <c r="M49" s="198" t="s">
        <v>168</v>
      </c>
      <c r="N49" s="198">
        <v>126</v>
      </c>
      <c r="O49" s="198">
        <v>238</v>
      </c>
      <c r="P49" s="200">
        <f t="shared" ref="P49:P52" si="30">O49/N49</f>
        <v>1.8888888888888888</v>
      </c>
      <c r="Q49" s="198"/>
      <c r="R49" s="198"/>
      <c r="S49" s="198" t="s">
        <v>168</v>
      </c>
      <c r="T49" s="198">
        <v>127</v>
      </c>
      <c r="U49" s="198">
        <v>189</v>
      </c>
      <c r="V49" s="200">
        <f t="shared" ref="V49:V52" si="31">U49/T49</f>
        <v>1.4881889763779528</v>
      </c>
      <c r="Y49" s="198" t="s">
        <v>168</v>
      </c>
      <c r="Z49" s="201">
        <f t="shared" ref="Z49:Z52" si="32">AVERAGE(D49,J49,P49,V49)</f>
        <v>1.8095819663167105</v>
      </c>
      <c r="AC49" s="198" t="s">
        <v>163</v>
      </c>
      <c r="AD49" s="201">
        <f>AVERAGE(D48,J48)</f>
        <v>1.71477570985445</v>
      </c>
      <c r="AE49" s="201">
        <f>AVERAGE(P48,V48)</f>
        <v>2.122047244094488</v>
      </c>
      <c r="AG49" s="198" t="s">
        <v>163</v>
      </c>
      <c r="AH49">
        <f>AVERAGE(B48,H48,N48,T48)</f>
        <v>128.25</v>
      </c>
    </row>
    <row r="50" spans="1:34" x14ac:dyDescent="0.25">
      <c r="A50" s="198" t="s">
        <v>164</v>
      </c>
      <c r="B50" s="198">
        <v>125</v>
      </c>
      <c r="C50" s="198">
        <v>193</v>
      </c>
      <c r="D50" s="200">
        <f t="shared" si="28"/>
        <v>1.544</v>
      </c>
      <c r="G50" s="200" t="s">
        <v>164</v>
      </c>
      <c r="H50" s="198">
        <v>125</v>
      </c>
      <c r="I50" s="198">
        <v>183</v>
      </c>
      <c r="J50" s="200">
        <f>I50/H50</f>
        <v>1.464</v>
      </c>
      <c r="M50" s="198" t="s">
        <v>164</v>
      </c>
      <c r="N50" s="198">
        <v>128</v>
      </c>
      <c r="O50" s="198">
        <v>183</v>
      </c>
      <c r="P50" s="200">
        <f t="shared" si="30"/>
        <v>1.4296875</v>
      </c>
      <c r="Q50" s="198"/>
      <c r="R50" s="198"/>
      <c r="S50" s="198" t="s">
        <v>164</v>
      </c>
      <c r="T50" s="198">
        <v>127</v>
      </c>
      <c r="U50" s="198">
        <v>181</v>
      </c>
      <c r="V50" s="200">
        <f t="shared" si="31"/>
        <v>1.4251968503937007</v>
      </c>
      <c r="Y50" s="203" t="s">
        <v>164</v>
      </c>
      <c r="Z50" s="203">
        <f t="shared" si="32"/>
        <v>1.4657210875984252</v>
      </c>
      <c r="AC50" s="198" t="s">
        <v>168</v>
      </c>
      <c r="AD50" s="201">
        <f t="shared" ref="AD50:AD53" si="33">AVERAGE(D49,J49)</f>
        <v>1.930625</v>
      </c>
      <c r="AE50" s="201">
        <f>AVERAGE(P49,V49)</f>
        <v>1.6885389326334208</v>
      </c>
      <c r="AG50" s="198" t="s">
        <v>168</v>
      </c>
      <c r="AH50">
        <f t="shared" ref="AH50:AH53" si="34">AVERAGE(B49,H49,N49,T49)</f>
        <v>126.5</v>
      </c>
    </row>
    <row r="51" spans="1:34" x14ac:dyDescent="0.25">
      <c r="A51" s="198" t="s">
        <v>165</v>
      </c>
      <c r="B51" s="198">
        <v>125</v>
      </c>
      <c r="C51" s="198">
        <v>259</v>
      </c>
      <c r="D51" s="200">
        <f t="shared" si="28"/>
        <v>2.0720000000000001</v>
      </c>
      <c r="G51" s="200" t="s">
        <v>165</v>
      </c>
      <c r="H51" s="198">
        <v>126</v>
      </c>
      <c r="I51" s="198">
        <v>256</v>
      </c>
      <c r="J51" s="200">
        <f>I51/H51</f>
        <v>2.0317460317460316</v>
      </c>
      <c r="M51" s="198" t="s">
        <v>165</v>
      </c>
      <c r="N51" s="198">
        <v>128</v>
      </c>
      <c r="O51" s="198">
        <v>205</v>
      </c>
      <c r="P51" s="200">
        <f t="shared" si="30"/>
        <v>1.6015625</v>
      </c>
      <c r="Q51" s="198"/>
      <c r="R51" s="198"/>
      <c r="S51" s="198" t="s">
        <v>165</v>
      </c>
      <c r="T51" s="198">
        <v>127</v>
      </c>
      <c r="U51" s="198">
        <v>211</v>
      </c>
      <c r="V51" s="200">
        <f t="shared" si="31"/>
        <v>1.6614173228346456</v>
      </c>
      <c r="Y51" s="198" t="s">
        <v>165</v>
      </c>
      <c r="Z51" s="201">
        <f t="shared" si="32"/>
        <v>1.8416814636451693</v>
      </c>
      <c r="AC51" s="200" t="s">
        <v>164</v>
      </c>
      <c r="AD51" s="201">
        <f t="shared" si="33"/>
        <v>1.504</v>
      </c>
      <c r="AE51" s="203">
        <f>AVERAGE(P50,V50)</f>
        <v>1.4274421751968505</v>
      </c>
      <c r="AG51" s="200" t="s">
        <v>164</v>
      </c>
      <c r="AH51">
        <f t="shared" si="34"/>
        <v>126.25</v>
      </c>
    </row>
    <row r="52" spans="1:34" x14ac:dyDescent="0.25">
      <c r="A52" s="198" t="s">
        <v>166</v>
      </c>
      <c r="B52" s="198">
        <v>127</v>
      </c>
      <c r="C52" s="198">
        <v>186</v>
      </c>
      <c r="D52" s="200">
        <f t="shared" si="28"/>
        <v>1.4645669291338583</v>
      </c>
      <c r="G52" s="200" t="s">
        <v>166</v>
      </c>
      <c r="H52" s="198">
        <v>126</v>
      </c>
      <c r="I52" s="198">
        <v>328</v>
      </c>
      <c r="J52" s="200">
        <f>I52/H52</f>
        <v>2.6031746031746033</v>
      </c>
      <c r="M52" s="198" t="s">
        <v>166</v>
      </c>
      <c r="N52" s="198">
        <v>128</v>
      </c>
      <c r="O52" s="198">
        <v>225</v>
      </c>
      <c r="P52" s="200">
        <f t="shared" si="30"/>
        <v>1.7578125</v>
      </c>
      <c r="Q52" s="198"/>
      <c r="R52" s="198"/>
      <c r="S52" s="198" t="s">
        <v>166</v>
      </c>
      <c r="T52" s="198">
        <v>127</v>
      </c>
      <c r="U52" s="198">
        <v>157</v>
      </c>
      <c r="V52" s="200">
        <f t="shared" si="31"/>
        <v>1.2362204724409449</v>
      </c>
      <c r="Y52" s="198" t="s">
        <v>166</v>
      </c>
      <c r="Z52" s="201">
        <f t="shared" si="32"/>
        <v>1.7654436261873516</v>
      </c>
      <c r="AC52" s="198" t="s">
        <v>165</v>
      </c>
      <c r="AD52" s="201">
        <f t="shared" si="33"/>
        <v>2.0518730158730158</v>
      </c>
      <c r="AE52" s="201">
        <f>AVERAGE(P51,V51)</f>
        <v>1.6314899114173227</v>
      </c>
      <c r="AG52" s="198" t="s">
        <v>165</v>
      </c>
      <c r="AH52">
        <f t="shared" si="34"/>
        <v>126.5</v>
      </c>
    </row>
    <row r="53" spans="1:34" x14ac:dyDescent="0.25">
      <c r="Q53" s="198"/>
      <c r="R53" s="198"/>
      <c r="AC53" s="198" t="s">
        <v>166</v>
      </c>
      <c r="AD53" s="201">
        <f t="shared" si="33"/>
        <v>2.033870766154231</v>
      </c>
      <c r="AE53" s="201">
        <f>AVERAGE(P52,V52)</f>
        <v>1.4970164862204725</v>
      </c>
      <c r="AG53" s="198" t="s">
        <v>166</v>
      </c>
      <c r="AH53">
        <f t="shared" si="34"/>
        <v>127</v>
      </c>
    </row>
    <row r="54" spans="1:34" x14ac:dyDescent="0.25">
      <c r="AC54" s="183" t="s">
        <v>217</v>
      </c>
      <c r="AD54" s="201">
        <f>SMALL(AD49:AD53,1)</f>
        <v>1.504</v>
      </c>
      <c r="AE54" s="201">
        <f>SMALL(AE49:AE53,1)</f>
        <v>1.4274421751968505</v>
      </c>
    </row>
    <row r="55" spans="1:34" x14ac:dyDescent="0.25">
      <c r="A55" s="315" t="s">
        <v>213</v>
      </c>
      <c r="B55" s="315"/>
      <c r="C55" s="315"/>
      <c r="D55" s="315"/>
      <c r="E55" s="315"/>
      <c r="F55" s="315"/>
      <c r="G55" s="315"/>
      <c r="H55" s="315"/>
      <c r="I55" s="315"/>
      <c r="J55" s="315"/>
      <c r="K55" s="315"/>
      <c r="L55" s="315"/>
      <c r="M55" s="315"/>
      <c r="N55" s="315"/>
      <c r="O55" s="315"/>
      <c r="P55" s="315"/>
      <c r="Q55" s="315"/>
      <c r="R55" s="315"/>
      <c r="S55" s="315"/>
      <c r="T55" s="315"/>
      <c r="U55" s="315"/>
      <c r="V55" s="315"/>
      <c r="W55" s="315"/>
      <c r="X55" s="315"/>
      <c r="Y55" s="315"/>
      <c r="Z55" s="315"/>
      <c r="AC55" s="198" t="s">
        <v>218</v>
      </c>
      <c r="AD55" s="201">
        <f>AVERAGE(AD49:AD54)</f>
        <v>1.7898574153136162</v>
      </c>
      <c r="AE55" s="201">
        <f>AVERAGE(AE49:AE54)</f>
        <v>1.6323294874599006</v>
      </c>
    </row>
    <row r="57" spans="1:34" x14ac:dyDescent="0.25">
      <c r="A57" s="316" t="s">
        <v>159</v>
      </c>
      <c r="B57" s="316"/>
      <c r="C57" s="316"/>
      <c r="D57" s="207"/>
      <c r="G57" s="316" t="s">
        <v>169</v>
      </c>
      <c r="H57" s="316"/>
      <c r="I57" s="316"/>
      <c r="J57" s="198"/>
      <c r="M57" s="236" t="s">
        <v>195</v>
      </c>
      <c r="N57" s="236"/>
      <c r="O57" s="236"/>
      <c r="P57" s="236"/>
      <c r="S57" s="236" t="s">
        <v>196</v>
      </c>
      <c r="T57" s="236"/>
      <c r="U57" s="236"/>
      <c r="V57" s="236"/>
    </row>
    <row r="58" spans="1:34" x14ac:dyDescent="0.25">
      <c r="A58" s="198" t="s">
        <v>162</v>
      </c>
      <c r="B58" s="198" t="s">
        <v>160</v>
      </c>
      <c r="C58" s="198" t="s">
        <v>161</v>
      </c>
      <c r="D58" s="198" t="s">
        <v>170</v>
      </c>
      <c r="G58" s="198" t="s">
        <v>162</v>
      </c>
      <c r="H58" s="198" t="s">
        <v>160</v>
      </c>
      <c r="I58" s="198" t="s">
        <v>161</v>
      </c>
      <c r="J58" s="198" t="s">
        <v>170</v>
      </c>
      <c r="M58" s="198" t="s">
        <v>162</v>
      </c>
      <c r="N58" s="198" t="s">
        <v>160</v>
      </c>
      <c r="O58" s="198" t="s">
        <v>161</v>
      </c>
      <c r="P58" s="198" t="s">
        <v>170</v>
      </c>
      <c r="Q58" s="198"/>
      <c r="R58" s="198"/>
      <c r="S58" s="198" t="s">
        <v>162</v>
      </c>
      <c r="T58" s="198" t="s">
        <v>160</v>
      </c>
      <c r="U58" s="198" t="s">
        <v>161</v>
      </c>
      <c r="V58" s="198" t="s">
        <v>170</v>
      </c>
      <c r="Y58" t="s">
        <v>162</v>
      </c>
      <c r="Z58" t="s">
        <v>199</v>
      </c>
      <c r="AC58" s="238"/>
      <c r="AD58" s="238" t="s">
        <v>215</v>
      </c>
      <c r="AE58" t="s">
        <v>216</v>
      </c>
    </row>
    <row r="59" spans="1:34" x14ac:dyDescent="0.25">
      <c r="A59" s="198" t="s">
        <v>163</v>
      </c>
      <c r="B59">
        <v>120</v>
      </c>
      <c r="C59" s="198">
        <v>186</v>
      </c>
      <c r="D59" s="200">
        <f>C59/B59</f>
        <v>1.55</v>
      </c>
      <c r="G59" s="198" t="s">
        <v>163</v>
      </c>
      <c r="H59" s="198">
        <v>124</v>
      </c>
      <c r="I59" s="198">
        <v>211</v>
      </c>
      <c r="J59" s="200">
        <f>I59/H59</f>
        <v>1.7016129032258065</v>
      </c>
      <c r="M59" s="198" t="s">
        <v>163</v>
      </c>
      <c r="N59" s="198">
        <v>126</v>
      </c>
      <c r="O59" s="198">
        <v>300</v>
      </c>
      <c r="P59" s="200">
        <f>O59/N59</f>
        <v>2.3809523809523809</v>
      </c>
      <c r="Q59" s="198"/>
      <c r="R59" s="198"/>
      <c r="S59" s="198" t="s">
        <v>163</v>
      </c>
      <c r="T59" s="198">
        <v>125</v>
      </c>
      <c r="U59" s="198">
        <v>265</v>
      </c>
      <c r="V59" s="200">
        <f>U59/T59</f>
        <v>2.12</v>
      </c>
      <c r="Y59" s="198" t="s">
        <v>163</v>
      </c>
      <c r="Z59" s="201">
        <f>AVERAGE(D59,J59,P59,V59)</f>
        <v>1.9381413210445471</v>
      </c>
      <c r="AC59" t="s">
        <v>162</v>
      </c>
      <c r="AD59" t="s">
        <v>199</v>
      </c>
      <c r="AE59" t="s">
        <v>199</v>
      </c>
      <c r="AG59" t="s">
        <v>162</v>
      </c>
      <c r="AH59" t="s">
        <v>280</v>
      </c>
    </row>
    <row r="60" spans="1:34" x14ac:dyDescent="0.25">
      <c r="A60" s="198" t="s">
        <v>168</v>
      </c>
      <c r="B60" s="198">
        <v>116</v>
      </c>
      <c r="C60" s="198">
        <v>230</v>
      </c>
      <c r="D60" s="200">
        <f t="shared" ref="D60" si="35">C60/B60</f>
        <v>1.9827586206896552</v>
      </c>
      <c r="G60" s="198" t="s">
        <v>168</v>
      </c>
      <c r="H60" s="198">
        <v>121</v>
      </c>
      <c r="I60" s="198">
        <v>238</v>
      </c>
      <c r="J60" s="200">
        <f t="shared" ref="J60" si="36">I60/H60</f>
        <v>1.9669421487603307</v>
      </c>
      <c r="M60" s="198" t="s">
        <v>168</v>
      </c>
      <c r="N60" s="198">
        <v>125</v>
      </c>
      <c r="O60" s="198">
        <v>225</v>
      </c>
      <c r="P60" s="200">
        <f t="shared" ref="P60:P63" si="37">O60/N60</f>
        <v>1.8</v>
      </c>
      <c r="Q60" s="198"/>
      <c r="R60" s="198"/>
      <c r="S60" s="198" t="s">
        <v>168</v>
      </c>
      <c r="T60" s="198">
        <v>126</v>
      </c>
      <c r="U60" s="198">
        <v>251</v>
      </c>
      <c r="V60" s="200">
        <f t="shared" ref="V60:V63" si="38">U60/T60</f>
        <v>1.9920634920634921</v>
      </c>
      <c r="Y60" s="198" t="s">
        <v>168</v>
      </c>
      <c r="Z60" s="201">
        <f t="shared" ref="Z60:Z63" si="39">AVERAGE(D60,J60,P60,V60)</f>
        <v>1.9354410653783696</v>
      </c>
      <c r="AC60" s="198" t="s">
        <v>163</v>
      </c>
      <c r="AD60" s="201">
        <f>AVERAGE(D59,J59)</f>
        <v>1.6258064516129034</v>
      </c>
      <c r="AE60" s="201">
        <f>AVERAGE(P59,V59)</f>
        <v>2.2504761904761903</v>
      </c>
      <c r="AG60" s="198" t="s">
        <v>163</v>
      </c>
      <c r="AH60">
        <f>AVERAGE(B59,H59,N59,T59)</f>
        <v>123.75</v>
      </c>
    </row>
    <row r="61" spans="1:34" x14ac:dyDescent="0.25">
      <c r="A61" s="198" t="s">
        <v>164</v>
      </c>
      <c r="B61" s="198">
        <v>113</v>
      </c>
      <c r="C61" s="198">
        <v>177</v>
      </c>
      <c r="D61" s="200">
        <f>C61/B61</f>
        <v>1.5663716814159292</v>
      </c>
      <c r="G61" s="200" t="s">
        <v>164</v>
      </c>
      <c r="H61" s="198">
        <v>129</v>
      </c>
      <c r="I61" s="198">
        <v>189</v>
      </c>
      <c r="J61" s="200">
        <f>I61/H61</f>
        <v>1.4651162790697674</v>
      </c>
      <c r="M61" s="198" t="s">
        <v>164</v>
      </c>
      <c r="N61" s="198">
        <v>125</v>
      </c>
      <c r="O61" s="198">
        <v>194</v>
      </c>
      <c r="P61" s="200">
        <f t="shared" si="37"/>
        <v>1.552</v>
      </c>
      <c r="Q61" s="198"/>
      <c r="R61" s="198"/>
      <c r="S61" s="198" t="s">
        <v>164</v>
      </c>
      <c r="T61" s="198">
        <v>123</v>
      </c>
      <c r="U61" s="198">
        <v>203</v>
      </c>
      <c r="V61" s="200">
        <f t="shared" si="38"/>
        <v>1.6504065040650406</v>
      </c>
      <c r="Y61" s="203" t="s">
        <v>164</v>
      </c>
      <c r="Z61" s="203">
        <f t="shared" si="39"/>
        <v>1.5584736161376842</v>
      </c>
      <c r="AC61" s="198" t="s">
        <v>168</v>
      </c>
      <c r="AD61" s="201">
        <f t="shared" ref="AD61:AD64" si="40">AVERAGE(D60,J60)</f>
        <v>1.974850384724993</v>
      </c>
      <c r="AE61" s="201">
        <f>AVERAGE(P60,V60)</f>
        <v>1.896031746031746</v>
      </c>
      <c r="AG61" s="198" t="s">
        <v>168</v>
      </c>
      <c r="AH61">
        <f t="shared" ref="AH61:AH64" si="41">AVERAGE(B60,H60,N60,T60)</f>
        <v>122</v>
      </c>
    </row>
    <row r="62" spans="1:34" x14ac:dyDescent="0.25">
      <c r="A62" s="198" t="s">
        <v>165</v>
      </c>
      <c r="B62" s="198">
        <v>114</v>
      </c>
      <c r="C62" s="198">
        <v>193</v>
      </c>
      <c r="D62" s="200">
        <f>C62/B62</f>
        <v>1.6929824561403508</v>
      </c>
      <c r="G62" s="200" t="s">
        <v>165</v>
      </c>
      <c r="H62" s="198">
        <v>123</v>
      </c>
      <c r="I62" s="198">
        <v>209</v>
      </c>
      <c r="J62" s="200">
        <f>I62/H62</f>
        <v>1.6991869918699187</v>
      </c>
      <c r="M62" s="198" t="s">
        <v>165</v>
      </c>
      <c r="N62" s="198">
        <v>125</v>
      </c>
      <c r="O62" s="198">
        <v>275</v>
      </c>
      <c r="P62" s="200">
        <f t="shared" si="37"/>
        <v>2.2000000000000002</v>
      </c>
      <c r="Q62" s="198"/>
      <c r="R62" s="198"/>
      <c r="S62" s="198" t="s">
        <v>165</v>
      </c>
      <c r="T62" s="198">
        <v>124</v>
      </c>
      <c r="U62" s="198">
        <v>261</v>
      </c>
      <c r="V62" s="200">
        <f t="shared" si="38"/>
        <v>2.1048387096774195</v>
      </c>
      <c r="Y62" s="198" t="s">
        <v>165</v>
      </c>
      <c r="Z62" s="201">
        <f t="shared" si="39"/>
        <v>1.9242520394219222</v>
      </c>
      <c r="AC62" s="200" t="s">
        <v>164</v>
      </c>
      <c r="AD62" s="203">
        <f t="shared" si="40"/>
        <v>1.5157439802428483</v>
      </c>
      <c r="AE62" s="203">
        <f>AVERAGE(P61,V61)</f>
        <v>1.6012032520325203</v>
      </c>
      <c r="AG62" s="200" t="s">
        <v>164</v>
      </c>
      <c r="AH62">
        <f t="shared" si="41"/>
        <v>122.5</v>
      </c>
    </row>
    <row r="63" spans="1:34" x14ac:dyDescent="0.25">
      <c r="A63" s="198" t="s">
        <v>166</v>
      </c>
      <c r="B63" s="198">
        <v>115</v>
      </c>
      <c r="C63" s="198">
        <v>262</v>
      </c>
      <c r="D63" s="200">
        <f>C63/B63</f>
        <v>2.2782608695652176</v>
      </c>
      <c r="G63" s="200" t="s">
        <v>166</v>
      </c>
      <c r="H63" s="198">
        <v>125</v>
      </c>
      <c r="I63" s="198">
        <v>218</v>
      </c>
      <c r="J63" s="200">
        <f>I63/H63</f>
        <v>1.744</v>
      </c>
      <c r="M63" s="198" t="s">
        <v>166</v>
      </c>
      <c r="N63" s="198">
        <v>126</v>
      </c>
      <c r="O63" s="198">
        <v>207</v>
      </c>
      <c r="P63" s="200">
        <f t="shared" si="37"/>
        <v>1.6428571428571428</v>
      </c>
      <c r="Q63" s="198"/>
      <c r="R63" s="198"/>
      <c r="S63" s="198" t="s">
        <v>166</v>
      </c>
      <c r="T63" s="198">
        <v>123</v>
      </c>
      <c r="U63" s="198">
        <v>195</v>
      </c>
      <c r="V63" s="200">
        <f t="shared" si="38"/>
        <v>1.5853658536585367</v>
      </c>
      <c r="Y63" s="198" t="s">
        <v>166</v>
      </c>
      <c r="Z63" s="201">
        <f t="shared" si="39"/>
        <v>1.8126209665202242</v>
      </c>
      <c r="AC63" s="198" t="s">
        <v>165</v>
      </c>
      <c r="AD63" s="201">
        <f t="shared" si="40"/>
        <v>1.6960847240051349</v>
      </c>
      <c r="AE63" s="201">
        <f>AVERAGE(P62,V62)</f>
        <v>2.1524193548387096</v>
      </c>
      <c r="AG63" s="198" t="s">
        <v>165</v>
      </c>
      <c r="AH63">
        <f t="shared" si="41"/>
        <v>121.5</v>
      </c>
    </row>
    <row r="64" spans="1:34" x14ac:dyDescent="0.25">
      <c r="Q64" s="198"/>
      <c r="R64" s="198"/>
      <c r="AC64" s="198" t="s">
        <v>166</v>
      </c>
      <c r="AD64" s="201">
        <f t="shared" si="40"/>
        <v>2.0111304347826087</v>
      </c>
      <c r="AE64" s="201">
        <f>AVERAGE(P63,V63)</f>
        <v>1.6141114982578397</v>
      </c>
      <c r="AG64" s="198" t="s">
        <v>166</v>
      </c>
      <c r="AH64">
        <f t="shared" si="41"/>
        <v>122.25</v>
      </c>
    </row>
    <row r="65" spans="1:31" x14ac:dyDescent="0.25">
      <c r="AC65" s="183" t="s">
        <v>217</v>
      </c>
      <c r="AD65" s="201">
        <f>SMALL(AD60:AD64,1)</f>
        <v>1.5157439802428483</v>
      </c>
      <c r="AE65" s="201">
        <f>SMALL(AE60:AE64,1)</f>
        <v>1.6012032520325203</v>
      </c>
    </row>
    <row r="66" spans="1:31" x14ac:dyDescent="0.25">
      <c r="AC66" s="198" t="s">
        <v>218</v>
      </c>
      <c r="AD66" s="201">
        <f>AVERAGE(AD60:AD65)</f>
        <v>1.7232266592685559</v>
      </c>
      <c r="AE66" s="201">
        <f>AVERAGE(AE60:AE65)</f>
        <v>1.8525742156115876</v>
      </c>
    </row>
    <row r="69" spans="1:31" x14ac:dyDescent="0.25">
      <c r="Z69" t="s">
        <v>215</v>
      </c>
      <c r="AA69" t="s">
        <v>216</v>
      </c>
    </row>
    <row r="70" spans="1:31" x14ac:dyDescent="0.25">
      <c r="A70" t="s">
        <v>162</v>
      </c>
      <c r="B70" s="235">
        <v>1</v>
      </c>
      <c r="C70" s="235">
        <v>2</v>
      </c>
      <c r="D70" s="235">
        <v>4</v>
      </c>
      <c r="E70" s="235">
        <v>5</v>
      </c>
      <c r="F70" s="235">
        <v>6</v>
      </c>
      <c r="G70" s="235">
        <v>7</v>
      </c>
      <c r="Y70" s="198" t="s">
        <v>163</v>
      </c>
      <c r="Z70" s="203">
        <f>AVERAGE(D5,J5,D15,J15,D26,J26,D37,J37,D48,J48,D59,J59)</f>
        <v>1.5078559964097169</v>
      </c>
      <c r="AA70" s="201">
        <f>AVERAGE(P5,V5,P15,V15,P26,V26,P37,V37,P48,V48,P59,V59)</f>
        <v>1.9608910591349051</v>
      </c>
    </row>
    <row r="71" spans="1:31" x14ac:dyDescent="0.25">
      <c r="A71" s="198" t="s">
        <v>200</v>
      </c>
      <c r="B71" s="225">
        <v>1.4386054075777821</v>
      </c>
      <c r="C71" s="225">
        <v>1.3270945688158244</v>
      </c>
      <c r="D71" s="225">
        <v>1.7345692758684883</v>
      </c>
      <c r="E71" s="225">
        <v>2.0494191163527549</v>
      </c>
      <c r="F71" s="225">
        <v>1.9184114769744691</v>
      </c>
      <c r="G71" s="201">
        <v>1.9381413210445471</v>
      </c>
      <c r="Y71" s="198" t="s">
        <v>168</v>
      </c>
      <c r="Z71" s="201">
        <f t="shared" ref="Z71:Z74" si="42">AVERAGE(D6,J6,D16,J16,D27,J27,D38,J38,D49,J49,D60,J60)</f>
        <v>1.8319118731005393</v>
      </c>
      <c r="AA71" s="203">
        <f t="shared" ref="AA71:AA74" si="43">AVERAGE(P6,V6,P16,V16,P27,V27,P38,V38,P49,V49,P60,V60)</f>
        <v>1.6313552118097701</v>
      </c>
    </row>
    <row r="72" spans="1:31" x14ac:dyDescent="0.25">
      <c r="A72" s="198" t="s">
        <v>225</v>
      </c>
      <c r="B72" s="225">
        <v>1.426291817694987</v>
      </c>
      <c r="C72" s="239">
        <v>1.504618664242739</v>
      </c>
      <c r="D72" s="225">
        <v>1.7571924603174602</v>
      </c>
      <c r="E72" s="225">
        <v>1.9566752807806622</v>
      </c>
      <c r="F72" s="225">
        <v>1.8095819663167105</v>
      </c>
      <c r="G72" s="201">
        <v>1.9354410653783696</v>
      </c>
      <c r="Y72" s="200" t="s">
        <v>164</v>
      </c>
      <c r="Z72" s="201">
        <f t="shared" si="42"/>
        <v>1.4125000830409757</v>
      </c>
      <c r="AA72" s="203">
        <f t="shared" si="43"/>
        <v>1.3509463355567242</v>
      </c>
    </row>
    <row r="73" spans="1:31" x14ac:dyDescent="0.25">
      <c r="A73" s="200" t="s">
        <v>202</v>
      </c>
      <c r="B73" s="224">
        <v>1.1407387955182071</v>
      </c>
      <c r="C73" s="224">
        <v>1.1948051948051948</v>
      </c>
      <c r="D73" s="224">
        <v>1.3498659290499297</v>
      </c>
      <c r="E73" s="224">
        <v>1.580734632683658</v>
      </c>
      <c r="F73" s="224">
        <v>1.4657210875984252</v>
      </c>
      <c r="G73" s="203">
        <v>1.5584736161376842</v>
      </c>
      <c r="Y73" s="198" t="s">
        <v>165</v>
      </c>
      <c r="Z73" s="203">
        <f t="shared" si="42"/>
        <v>1.6346201400155866</v>
      </c>
      <c r="AA73" s="201">
        <f t="shared" si="43"/>
        <v>1.6587964549720458</v>
      </c>
    </row>
    <row r="74" spans="1:31" x14ac:dyDescent="0.25">
      <c r="A74" s="198" t="s">
        <v>203</v>
      </c>
      <c r="B74" s="225">
        <v>1.167150782468676</v>
      </c>
      <c r="C74" s="225">
        <v>1.3023226773226773</v>
      </c>
      <c r="D74" s="225">
        <v>1.8327551159575257</v>
      </c>
      <c r="E74" s="225">
        <v>1.8120877061469265</v>
      </c>
      <c r="F74" s="225">
        <v>1.8416814636451693</v>
      </c>
      <c r="G74" s="201">
        <v>1.9242520394219222</v>
      </c>
      <c r="Y74" s="198" t="s">
        <v>166</v>
      </c>
      <c r="Z74" s="201">
        <f t="shared" si="42"/>
        <v>1.7381428986057437</v>
      </c>
      <c r="AA74" s="203">
        <f t="shared" si="43"/>
        <v>1.6387522408815556</v>
      </c>
    </row>
    <row r="75" spans="1:31" x14ac:dyDescent="0.25">
      <c r="A75" s="198" t="s">
        <v>204</v>
      </c>
      <c r="B75" s="225">
        <v>1.3812431858971135</v>
      </c>
      <c r="C75" s="225">
        <v>1.4480519480519483</v>
      </c>
      <c r="D75" s="225">
        <v>1.7248062015503876</v>
      </c>
      <c r="E75" s="225">
        <v>1.9985194902548726</v>
      </c>
      <c r="F75" s="225">
        <v>1.7654436261873516</v>
      </c>
      <c r="G75" s="201">
        <v>1.8126209665202242</v>
      </c>
    </row>
  </sheetData>
  <mergeCells count="24">
    <mergeCell ref="A13:C13"/>
    <mergeCell ref="G13:I13"/>
    <mergeCell ref="A22:Z22"/>
    <mergeCell ref="M3:O3"/>
    <mergeCell ref="M24:O24"/>
    <mergeCell ref="A1:Z1"/>
    <mergeCell ref="A3:C3"/>
    <mergeCell ref="G3:J3"/>
    <mergeCell ref="S3:V3"/>
    <mergeCell ref="A11:Z11"/>
    <mergeCell ref="A55:Z55"/>
    <mergeCell ref="A57:C57"/>
    <mergeCell ref="G57:I57"/>
    <mergeCell ref="A44:Z44"/>
    <mergeCell ref="A24:C24"/>
    <mergeCell ref="G24:I24"/>
    <mergeCell ref="S24:V24"/>
    <mergeCell ref="M35:O35"/>
    <mergeCell ref="S35:V35"/>
    <mergeCell ref="A33:Z33"/>
    <mergeCell ref="A35:D35"/>
    <mergeCell ref="G35:I35"/>
    <mergeCell ref="A46:C46"/>
    <mergeCell ref="G46:I46"/>
  </mergeCells>
  <conditionalFormatting sqref="AD5:AD9">
    <cfRule type="cellIs" dxfId="22" priority="20" operator="equal">
      <formula>$AD$10</formula>
    </cfRule>
  </conditionalFormatting>
  <conditionalFormatting sqref="AD15:AD19">
    <cfRule type="cellIs" dxfId="21" priority="19" operator="equal">
      <formula>$AD$20</formula>
    </cfRule>
  </conditionalFormatting>
  <conditionalFormatting sqref="AE15:AE19 AE26:AE30 AE37:AE41 AE49:AE53 AE60:AE64">
    <cfRule type="cellIs" dxfId="20" priority="18" operator="equal">
      <formula>$AE$20</formula>
    </cfRule>
  </conditionalFormatting>
  <conditionalFormatting sqref="AD26:AD30">
    <cfRule type="cellIs" dxfId="19" priority="21" operator="equal">
      <formula>$AD$31</formula>
    </cfRule>
    <cfRule type="cellIs" dxfId="18" priority="22" operator="equal">
      <formula>$AD$20</formula>
    </cfRule>
  </conditionalFormatting>
  <conditionalFormatting sqref="AD37:AD41">
    <cfRule type="cellIs" dxfId="17" priority="24" operator="equal">
      <formula>$AD$42</formula>
    </cfRule>
    <cfRule type="cellIs" dxfId="16" priority="25" operator="equal">
      <formula>$AD$31</formula>
    </cfRule>
    <cfRule type="cellIs" dxfId="15" priority="26" operator="equal">
      <formula>$AD$20</formula>
    </cfRule>
  </conditionalFormatting>
  <conditionalFormatting sqref="AD49:AD53 AD60:AD64">
    <cfRule type="cellIs" dxfId="14" priority="28" operator="equal">
      <formula>$AD$54</formula>
    </cfRule>
    <cfRule type="cellIs" dxfId="13" priority="29" operator="equal">
      <formula>$AD$42</formula>
    </cfRule>
    <cfRule type="cellIs" dxfId="12" priority="30" operator="equal">
      <formula>$AD$31</formula>
    </cfRule>
    <cfRule type="cellIs" dxfId="11" priority="31" operator="equal">
      <formula>$AD$20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D1DB6-D529-4B3D-A6DB-009D72B6474E}">
  <dimension ref="A1:M268"/>
  <sheetViews>
    <sheetView topLeftCell="A160" workbookViewId="0">
      <selection activeCell="O99" sqref="O99"/>
    </sheetView>
  </sheetViews>
  <sheetFormatPr defaultRowHeight="15" x14ac:dyDescent="0.25"/>
  <cols>
    <col min="11" max="11" width="21.42578125" bestFit="1" customWidth="1"/>
    <col min="12" max="12" width="13.5703125" customWidth="1"/>
  </cols>
  <sheetData>
    <row r="1" spans="1:13" x14ac:dyDescent="0.25">
      <c r="A1" t="s">
        <v>251</v>
      </c>
      <c r="K1" s="238"/>
      <c r="L1" s="238"/>
    </row>
    <row r="2" spans="1:13" x14ac:dyDescent="0.25">
      <c r="A2" t="s">
        <v>226</v>
      </c>
      <c r="B2">
        <v>2.9749536008308901</v>
      </c>
      <c r="K2" t="s">
        <v>162</v>
      </c>
      <c r="L2" t="s">
        <v>26</v>
      </c>
    </row>
    <row r="3" spans="1:13" x14ac:dyDescent="0.25">
      <c r="A3" t="s">
        <v>227</v>
      </c>
      <c r="B3">
        <v>2.5648559661406898</v>
      </c>
      <c r="K3" s="198" t="s">
        <v>279</v>
      </c>
      <c r="L3" s="201">
        <f>AVERAGE(B2,B8,B14,B20)</f>
        <v>2.8467172577182849</v>
      </c>
      <c r="M3" s="201"/>
    </row>
    <row r="4" spans="1:13" x14ac:dyDescent="0.25">
      <c r="A4" t="s">
        <v>228</v>
      </c>
      <c r="B4">
        <v>2.48788630853173</v>
      </c>
      <c r="K4" s="198" t="s">
        <v>163</v>
      </c>
      <c r="L4" s="201">
        <f t="shared" ref="L4:L7" si="0">AVERAGE(B3,B9,B15,B21)</f>
        <v>2.90392466094247</v>
      </c>
      <c r="M4" s="201"/>
    </row>
    <row r="5" spans="1:13" x14ac:dyDescent="0.25">
      <c r="A5" t="s">
        <v>229</v>
      </c>
      <c r="B5">
        <v>2.3593332969988401</v>
      </c>
      <c r="K5" s="200" t="s">
        <v>164</v>
      </c>
      <c r="L5" s="199">
        <f t="shared" si="0"/>
        <v>2.714735840470615</v>
      </c>
      <c r="M5" s="203"/>
    </row>
    <row r="6" spans="1:13" x14ac:dyDescent="0.25">
      <c r="A6" t="s">
        <v>230</v>
      </c>
      <c r="B6">
        <v>2.56126196068197</v>
      </c>
      <c r="K6" s="198" t="s">
        <v>165</v>
      </c>
      <c r="L6" s="201">
        <f t="shared" si="0"/>
        <v>2.7345272812941124</v>
      </c>
      <c r="M6" s="201"/>
    </row>
    <row r="7" spans="1:13" x14ac:dyDescent="0.25">
      <c r="A7" t="s">
        <v>232</v>
      </c>
      <c r="K7" s="198" t="s">
        <v>166</v>
      </c>
      <c r="L7" s="201">
        <f t="shared" si="0"/>
        <v>2.7443407841647827</v>
      </c>
      <c r="M7" s="201"/>
    </row>
    <row r="8" spans="1:13" x14ac:dyDescent="0.25">
      <c r="A8" t="s">
        <v>226</v>
      </c>
      <c r="B8">
        <v>2.8693478422384699</v>
      </c>
      <c r="K8" s="183" t="s">
        <v>217</v>
      </c>
      <c r="L8" s="201">
        <f>SMALL(L3:L7,1)</f>
        <v>2.714735840470615</v>
      </c>
      <c r="M8" s="201"/>
    </row>
    <row r="9" spans="1:13" x14ac:dyDescent="0.25">
      <c r="A9" t="s">
        <v>227</v>
      </c>
      <c r="B9">
        <v>3.2161705429236198</v>
      </c>
      <c r="K9" s="198"/>
      <c r="L9" s="201"/>
      <c r="M9" s="201"/>
    </row>
    <row r="10" spans="1:13" x14ac:dyDescent="0.25">
      <c r="A10" t="s">
        <v>228</v>
      </c>
      <c r="B10">
        <v>2.74329514549121</v>
      </c>
    </row>
    <row r="11" spans="1:13" x14ac:dyDescent="0.25">
      <c r="A11" t="s">
        <v>229</v>
      </c>
      <c r="B11">
        <v>2.8570933186511702</v>
      </c>
    </row>
    <row r="12" spans="1:13" x14ac:dyDescent="0.25">
      <c r="A12" t="s">
        <v>230</v>
      </c>
      <c r="B12">
        <v>2.7755296485879599</v>
      </c>
    </row>
    <row r="13" spans="1:13" x14ac:dyDescent="0.25">
      <c r="A13" t="s">
        <v>233</v>
      </c>
    </row>
    <row r="14" spans="1:13" x14ac:dyDescent="0.25">
      <c r="A14" t="s">
        <v>226</v>
      </c>
      <c r="B14">
        <v>2.8812148879691102</v>
      </c>
    </row>
    <row r="15" spans="1:13" x14ac:dyDescent="0.25">
      <c r="A15" t="s">
        <v>227</v>
      </c>
      <c r="B15">
        <v>2.7698641054397699</v>
      </c>
    </row>
    <row r="16" spans="1:13" x14ac:dyDescent="0.25">
      <c r="A16" t="s">
        <v>228</v>
      </c>
      <c r="B16">
        <v>2.6168105691344299</v>
      </c>
    </row>
    <row r="17" spans="1:12" x14ac:dyDescent="0.25">
      <c r="A17" t="s">
        <v>229</v>
      </c>
      <c r="B17">
        <v>2.5858989254133302</v>
      </c>
    </row>
    <row r="18" spans="1:12" x14ac:dyDescent="0.25">
      <c r="A18" t="s">
        <v>230</v>
      </c>
      <c r="B18">
        <v>2.50804878977846</v>
      </c>
    </row>
    <row r="19" spans="1:12" x14ac:dyDescent="0.25">
      <c r="A19" t="s">
        <v>234</v>
      </c>
    </row>
    <row r="20" spans="1:12" x14ac:dyDescent="0.25">
      <c r="A20" t="s">
        <v>226</v>
      </c>
      <c r="B20">
        <v>2.6613526998346702</v>
      </c>
    </row>
    <row r="21" spans="1:12" x14ac:dyDescent="0.25">
      <c r="A21" t="s">
        <v>227</v>
      </c>
      <c r="B21">
        <v>3.0648080292658002</v>
      </c>
    </row>
    <row r="22" spans="1:12" x14ac:dyDescent="0.25">
      <c r="A22" t="s">
        <v>228</v>
      </c>
      <c r="B22">
        <v>3.0109513387250901</v>
      </c>
    </row>
    <row r="23" spans="1:12" x14ac:dyDescent="0.25">
      <c r="A23" t="s">
        <v>229</v>
      </c>
      <c r="B23">
        <v>3.1357835841131099</v>
      </c>
    </row>
    <row r="24" spans="1:12" x14ac:dyDescent="0.25">
      <c r="A24" t="s">
        <v>230</v>
      </c>
      <c r="B24">
        <v>3.1325227376107398</v>
      </c>
    </row>
    <row r="25" spans="1:12" x14ac:dyDescent="0.25">
      <c r="A25" t="s">
        <v>235</v>
      </c>
    </row>
    <row r="26" spans="1:12" x14ac:dyDescent="0.25">
      <c r="A26" t="s">
        <v>226</v>
      </c>
      <c r="B26">
        <v>5.2421223619537498</v>
      </c>
      <c r="K26" t="s">
        <v>162</v>
      </c>
      <c r="L26" t="s">
        <v>26</v>
      </c>
    </row>
    <row r="27" spans="1:12" x14ac:dyDescent="0.25">
      <c r="A27" t="s">
        <v>227</v>
      </c>
      <c r="B27">
        <v>3.9056199721058098</v>
      </c>
      <c r="K27" s="198" t="s">
        <v>279</v>
      </c>
      <c r="L27" s="201">
        <f>AVERAGE(B26,B32,B38,B44)</f>
        <v>5.9731626638288251</v>
      </c>
    </row>
    <row r="28" spans="1:12" x14ac:dyDescent="0.25">
      <c r="A28" t="s">
        <v>228</v>
      </c>
      <c r="B28">
        <v>6.3339120127446797</v>
      </c>
      <c r="K28" s="198" t="s">
        <v>163</v>
      </c>
      <c r="L28" s="201">
        <f t="shared" ref="L28:L31" si="1">AVERAGE(B27,B33,B39,B45)</f>
        <v>5.8252763857577445</v>
      </c>
    </row>
    <row r="29" spans="1:12" x14ac:dyDescent="0.25">
      <c r="A29" t="s">
        <v>229</v>
      </c>
      <c r="B29">
        <v>5.2472456436397898</v>
      </c>
      <c r="K29" s="200" t="s">
        <v>164</v>
      </c>
      <c r="L29" s="201">
        <f t="shared" si="1"/>
        <v>5.2357600626460075</v>
      </c>
    </row>
    <row r="30" spans="1:12" x14ac:dyDescent="0.25">
      <c r="A30" t="s">
        <v>230</v>
      </c>
      <c r="B30">
        <v>6.3089068492188503</v>
      </c>
      <c r="K30" s="249" t="s">
        <v>165</v>
      </c>
      <c r="L30" s="199">
        <f t="shared" si="1"/>
        <v>4.9523403725307222</v>
      </c>
    </row>
    <row r="31" spans="1:12" x14ac:dyDescent="0.25">
      <c r="A31" t="s">
        <v>236</v>
      </c>
      <c r="K31" s="198" t="s">
        <v>166</v>
      </c>
      <c r="L31" s="201">
        <f t="shared" si="1"/>
        <v>5.3433851403069852</v>
      </c>
    </row>
    <row r="32" spans="1:12" x14ac:dyDescent="0.25">
      <c r="A32" t="s">
        <v>226</v>
      </c>
      <c r="B32">
        <v>6.3785251209588498</v>
      </c>
      <c r="K32" s="183" t="s">
        <v>217</v>
      </c>
      <c r="L32" s="201">
        <f>SMALL(L27:L31,1)</f>
        <v>4.9523403725307222</v>
      </c>
    </row>
    <row r="33" spans="1:2" x14ac:dyDescent="0.25">
      <c r="A33" t="s">
        <v>227</v>
      </c>
      <c r="B33">
        <v>5.8671288473053602</v>
      </c>
    </row>
    <row r="34" spans="1:2" x14ac:dyDescent="0.25">
      <c r="A34" t="s">
        <v>228</v>
      </c>
      <c r="B34">
        <v>5.1672468074762303</v>
      </c>
    </row>
    <row r="35" spans="1:2" x14ac:dyDescent="0.25">
      <c r="A35" t="s">
        <v>229</v>
      </c>
      <c r="B35">
        <v>4.9274131339007399</v>
      </c>
    </row>
    <row r="36" spans="1:2" x14ac:dyDescent="0.25">
      <c r="A36" t="s">
        <v>230</v>
      </c>
      <c r="B36">
        <v>5.1820334932690901</v>
      </c>
    </row>
    <row r="37" spans="1:2" x14ac:dyDescent="0.25">
      <c r="A37" t="s">
        <v>237</v>
      </c>
    </row>
    <row r="38" spans="1:2" x14ac:dyDescent="0.25">
      <c r="A38" t="s">
        <v>226</v>
      </c>
      <c r="B38">
        <v>5.9354398348462603</v>
      </c>
    </row>
    <row r="39" spans="1:2" x14ac:dyDescent="0.25">
      <c r="A39" t="s">
        <v>227</v>
      </c>
      <c r="B39">
        <v>7.3298470578609898</v>
      </c>
    </row>
    <row r="40" spans="1:2" x14ac:dyDescent="0.25">
      <c r="A40" t="s">
        <v>228</v>
      </c>
      <c r="B40">
        <v>4.7166143534023304</v>
      </c>
    </row>
    <row r="41" spans="1:2" x14ac:dyDescent="0.25">
      <c r="A41" t="s">
        <v>229</v>
      </c>
      <c r="B41">
        <v>4.9565673124725</v>
      </c>
    </row>
    <row r="42" spans="1:2" x14ac:dyDescent="0.25">
      <c r="A42" t="s">
        <v>230</v>
      </c>
      <c r="B42">
        <v>5.3283222565443804</v>
      </c>
    </row>
    <row r="43" spans="1:2" x14ac:dyDescent="0.25">
      <c r="A43" t="s">
        <v>238</v>
      </c>
    </row>
    <row r="44" spans="1:2" x14ac:dyDescent="0.25">
      <c r="A44" t="s">
        <v>226</v>
      </c>
      <c r="B44">
        <v>6.3365633375564396</v>
      </c>
    </row>
    <row r="45" spans="1:2" x14ac:dyDescent="0.25">
      <c r="A45" t="s">
        <v>227</v>
      </c>
      <c r="B45">
        <v>6.1985096657588201</v>
      </c>
    </row>
    <row r="46" spans="1:2" x14ac:dyDescent="0.25">
      <c r="A46" t="s">
        <v>228</v>
      </c>
      <c r="B46">
        <v>4.7252670769607903</v>
      </c>
    </row>
    <row r="47" spans="1:2" x14ac:dyDescent="0.25">
      <c r="A47" t="s">
        <v>229</v>
      </c>
      <c r="B47">
        <v>4.6781354001098601</v>
      </c>
    </row>
    <row r="48" spans="1:2" x14ac:dyDescent="0.25">
      <c r="A48" t="s">
        <v>230</v>
      </c>
      <c r="B48">
        <v>4.55427796219562</v>
      </c>
    </row>
    <row r="49" spans="1:12" x14ac:dyDescent="0.25">
      <c r="A49" t="s">
        <v>239</v>
      </c>
    </row>
    <row r="50" spans="1:12" x14ac:dyDescent="0.25">
      <c r="A50" t="s">
        <v>226</v>
      </c>
      <c r="B50">
        <v>8.2343399202304308</v>
      </c>
      <c r="K50" t="s">
        <v>162</v>
      </c>
      <c r="L50" t="s">
        <v>26</v>
      </c>
    </row>
    <row r="51" spans="1:12" x14ac:dyDescent="0.25">
      <c r="A51" t="s">
        <v>227</v>
      </c>
      <c r="B51">
        <v>8.7819649423192097</v>
      </c>
      <c r="K51" s="198" t="s">
        <v>279</v>
      </c>
      <c r="L51" s="199">
        <f>AVERAGE(B50,B56,B62,B68)</f>
        <v>8.8021211065929119</v>
      </c>
    </row>
    <row r="52" spans="1:12" x14ac:dyDescent="0.25">
      <c r="A52" t="s">
        <v>228</v>
      </c>
      <c r="B52">
        <v>8.4930205598249202</v>
      </c>
      <c r="K52" s="198" t="s">
        <v>163</v>
      </c>
      <c r="L52" s="201">
        <f t="shared" ref="L52:L55" si="2">AVERAGE(B51,B57,B63,B69)</f>
        <v>9.9212802485121774</v>
      </c>
    </row>
    <row r="53" spans="1:12" x14ac:dyDescent="0.25">
      <c r="A53" t="s">
        <v>229</v>
      </c>
      <c r="B53">
        <v>9.0910657747435799</v>
      </c>
      <c r="K53" s="200" t="s">
        <v>164</v>
      </c>
      <c r="L53" s="201">
        <f t="shared" si="2"/>
        <v>9.0817478122476629</v>
      </c>
    </row>
    <row r="54" spans="1:12" x14ac:dyDescent="0.25">
      <c r="A54" t="s">
        <v>230</v>
      </c>
      <c r="B54">
        <v>8.2267728445645893</v>
      </c>
      <c r="K54" s="198" t="s">
        <v>165</v>
      </c>
      <c r="L54" s="201">
        <f t="shared" si="2"/>
        <v>9.0578144928217874</v>
      </c>
    </row>
    <row r="55" spans="1:12" x14ac:dyDescent="0.25">
      <c r="A55" t="s">
        <v>240</v>
      </c>
      <c r="K55" s="249" t="s">
        <v>166</v>
      </c>
      <c r="L55" s="201">
        <f t="shared" si="2"/>
        <v>8.914479405189649</v>
      </c>
    </row>
    <row r="56" spans="1:12" x14ac:dyDescent="0.25">
      <c r="A56" t="s">
        <v>226</v>
      </c>
      <c r="B56">
        <v>8.7788258503902092</v>
      </c>
      <c r="K56" s="183" t="s">
        <v>217</v>
      </c>
      <c r="L56" s="201">
        <f>SMALL(L51:L55,1)</f>
        <v>8.8021211065929119</v>
      </c>
    </row>
    <row r="57" spans="1:12" x14ac:dyDescent="0.25">
      <c r="A57" t="s">
        <v>227</v>
      </c>
      <c r="B57">
        <v>10.076789304653699</v>
      </c>
    </row>
    <row r="58" spans="1:12" x14ac:dyDescent="0.25">
      <c r="A58" t="s">
        <v>228</v>
      </c>
      <c r="B58">
        <v>10.673209622706</v>
      </c>
    </row>
    <row r="59" spans="1:12" x14ac:dyDescent="0.25">
      <c r="A59" t="s">
        <v>229</v>
      </c>
      <c r="B59">
        <v>10.7645414147282</v>
      </c>
    </row>
    <row r="60" spans="1:12" x14ac:dyDescent="0.25">
      <c r="A60" t="s">
        <v>230</v>
      </c>
      <c r="B60">
        <v>10.6894027773278</v>
      </c>
    </row>
    <row r="61" spans="1:12" x14ac:dyDescent="0.25">
      <c r="A61" t="s">
        <v>241</v>
      </c>
    </row>
    <row r="62" spans="1:12" x14ac:dyDescent="0.25">
      <c r="A62" t="s">
        <v>226</v>
      </c>
      <c r="B62">
        <v>9.3297442688640508</v>
      </c>
    </row>
    <row r="63" spans="1:12" x14ac:dyDescent="0.25">
      <c r="A63" t="s">
        <v>227</v>
      </c>
      <c r="B63">
        <v>10.4016540589251</v>
      </c>
    </row>
    <row r="64" spans="1:12" x14ac:dyDescent="0.25">
      <c r="A64" t="s">
        <v>228</v>
      </c>
      <c r="B64">
        <v>7.3272611120910502</v>
      </c>
    </row>
    <row r="65" spans="1:12" x14ac:dyDescent="0.25">
      <c r="A65" t="s">
        <v>229</v>
      </c>
      <c r="B65">
        <v>6.7218342191178797</v>
      </c>
    </row>
    <row r="66" spans="1:12" x14ac:dyDescent="0.25">
      <c r="A66" t="s">
        <v>230</v>
      </c>
      <c r="B66">
        <v>7.0458446276107303</v>
      </c>
    </row>
    <row r="67" spans="1:12" x14ac:dyDescent="0.25">
      <c r="A67" t="s">
        <v>242</v>
      </c>
    </row>
    <row r="68" spans="1:12" x14ac:dyDescent="0.25">
      <c r="A68" t="s">
        <v>226</v>
      </c>
      <c r="B68">
        <v>8.8655743868869603</v>
      </c>
    </row>
    <row r="69" spans="1:12" x14ac:dyDescent="0.25">
      <c r="A69" t="s">
        <v>227</v>
      </c>
      <c r="B69">
        <v>10.4247126881507</v>
      </c>
    </row>
    <row r="70" spans="1:12" x14ac:dyDescent="0.25">
      <c r="A70" t="s">
        <v>228</v>
      </c>
      <c r="B70">
        <v>9.8334999543686799</v>
      </c>
    </row>
    <row r="71" spans="1:12" x14ac:dyDescent="0.25">
      <c r="A71" t="s">
        <v>229</v>
      </c>
      <c r="B71">
        <v>9.6538165626974894</v>
      </c>
    </row>
    <row r="72" spans="1:12" x14ac:dyDescent="0.25">
      <c r="A72" t="s">
        <v>230</v>
      </c>
      <c r="B72">
        <v>9.6958973712554801</v>
      </c>
    </row>
    <row r="73" spans="1:12" x14ac:dyDescent="0.25">
      <c r="A73" t="s">
        <v>243</v>
      </c>
    </row>
    <row r="74" spans="1:12" x14ac:dyDescent="0.25">
      <c r="A74" t="s">
        <v>226</v>
      </c>
      <c r="B74">
        <v>16.7052435209797</v>
      </c>
      <c r="K74" t="s">
        <v>162</v>
      </c>
      <c r="L74" t="s">
        <v>26</v>
      </c>
    </row>
    <row r="75" spans="1:12" x14ac:dyDescent="0.25">
      <c r="A75" t="s">
        <v>227</v>
      </c>
      <c r="B75">
        <v>8.5107579079336695</v>
      </c>
      <c r="K75" s="198" t="s">
        <v>279</v>
      </c>
      <c r="L75" s="201">
        <f>AVERAGE(B74,B80,B86,B92)</f>
        <v>16.953257670752524</v>
      </c>
    </row>
    <row r="76" spans="1:12" x14ac:dyDescent="0.25">
      <c r="A76" t="s">
        <v>228</v>
      </c>
      <c r="B76">
        <v>15.046465901623</v>
      </c>
      <c r="K76" s="198" t="s">
        <v>163</v>
      </c>
      <c r="L76" s="199">
        <f t="shared" ref="L76:L79" si="3">AVERAGE(B75,B81,B87,B93)</f>
        <v>13.515884783579768</v>
      </c>
    </row>
    <row r="77" spans="1:12" x14ac:dyDescent="0.25">
      <c r="A77" t="s">
        <v>229</v>
      </c>
      <c r="B77">
        <v>10.342186544981301</v>
      </c>
      <c r="K77" s="200" t="s">
        <v>164</v>
      </c>
      <c r="L77" s="201">
        <f t="shared" si="3"/>
        <v>16.876260858224899</v>
      </c>
    </row>
    <row r="78" spans="1:12" x14ac:dyDescent="0.25">
      <c r="A78" t="s">
        <v>230</v>
      </c>
      <c r="B78">
        <v>14.6081585229197</v>
      </c>
      <c r="K78" s="198" t="s">
        <v>165</v>
      </c>
      <c r="L78" s="201">
        <f t="shared" si="3"/>
        <v>15.806800271187001</v>
      </c>
    </row>
    <row r="79" spans="1:12" x14ac:dyDescent="0.25">
      <c r="A79" t="s">
        <v>244</v>
      </c>
      <c r="K79" s="198" t="s">
        <v>166</v>
      </c>
      <c r="L79" s="201">
        <f t="shared" si="3"/>
        <v>17.476174875919973</v>
      </c>
    </row>
    <row r="80" spans="1:12" x14ac:dyDescent="0.25">
      <c r="A80" t="s">
        <v>226</v>
      </c>
      <c r="B80">
        <v>18.945544476765999</v>
      </c>
      <c r="K80" s="183" t="s">
        <v>217</v>
      </c>
      <c r="L80" s="201">
        <f>SMALL(L75:L79,1)</f>
        <v>13.515884783579768</v>
      </c>
    </row>
    <row r="81" spans="1:2" x14ac:dyDescent="0.25">
      <c r="A81" t="s">
        <v>227</v>
      </c>
      <c r="B81">
        <v>12.666201147764101</v>
      </c>
    </row>
    <row r="82" spans="1:2" x14ac:dyDescent="0.25">
      <c r="A82" t="s">
        <v>228</v>
      </c>
      <c r="B82">
        <v>15.661096594883199</v>
      </c>
    </row>
    <row r="83" spans="1:2" x14ac:dyDescent="0.25">
      <c r="A83" t="s">
        <v>229</v>
      </c>
      <c r="B83">
        <v>15.482333231241499</v>
      </c>
    </row>
    <row r="84" spans="1:2" x14ac:dyDescent="0.25">
      <c r="A84" t="s">
        <v>230</v>
      </c>
      <c r="B84">
        <v>15.8869362487407</v>
      </c>
    </row>
    <row r="85" spans="1:2" x14ac:dyDescent="0.25">
      <c r="A85" t="s">
        <v>245</v>
      </c>
    </row>
    <row r="86" spans="1:2" x14ac:dyDescent="0.25">
      <c r="A86" t="s">
        <v>226</v>
      </c>
      <c r="B86">
        <v>13.8043151775856</v>
      </c>
    </row>
    <row r="87" spans="1:2" x14ac:dyDescent="0.25">
      <c r="A87" t="s">
        <v>227</v>
      </c>
      <c r="B87">
        <v>15.0106634624569</v>
      </c>
    </row>
    <row r="88" spans="1:2" x14ac:dyDescent="0.25">
      <c r="A88" t="s">
        <v>228</v>
      </c>
      <c r="B88">
        <v>17.649958442984399</v>
      </c>
    </row>
    <row r="89" spans="1:2" x14ac:dyDescent="0.25">
      <c r="A89" t="s">
        <v>229</v>
      </c>
      <c r="B89">
        <v>18.085538135559201</v>
      </c>
    </row>
    <row r="90" spans="1:2" x14ac:dyDescent="0.25">
      <c r="A90" t="s">
        <v>230</v>
      </c>
      <c r="B90">
        <v>17.579549559063501</v>
      </c>
    </row>
    <row r="91" spans="1:2" x14ac:dyDescent="0.25">
      <c r="A91" t="s">
        <v>246</v>
      </c>
    </row>
    <row r="92" spans="1:2" x14ac:dyDescent="0.25">
      <c r="A92" t="s">
        <v>226</v>
      </c>
      <c r="B92">
        <v>18.357927507678799</v>
      </c>
    </row>
    <row r="93" spans="1:2" x14ac:dyDescent="0.25">
      <c r="A93" t="s">
        <v>227</v>
      </c>
      <c r="B93">
        <v>17.8759166161644</v>
      </c>
    </row>
    <row r="94" spans="1:2" x14ac:dyDescent="0.25">
      <c r="A94" t="s">
        <v>228</v>
      </c>
      <c r="B94">
        <v>19.147522493408999</v>
      </c>
    </row>
    <row r="95" spans="1:2" x14ac:dyDescent="0.25">
      <c r="A95" t="s">
        <v>229</v>
      </c>
      <c r="B95">
        <v>19.317143172965999</v>
      </c>
    </row>
    <row r="96" spans="1:2" x14ac:dyDescent="0.25">
      <c r="A96" t="s">
        <v>230</v>
      </c>
      <c r="B96">
        <v>21.830055172956001</v>
      </c>
    </row>
    <row r="97" spans="1:12" x14ac:dyDescent="0.25">
      <c r="A97" t="s">
        <v>247</v>
      </c>
    </row>
    <row r="98" spans="1:12" x14ac:dyDescent="0.25">
      <c r="A98" t="s">
        <v>226</v>
      </c>
      <c r="B98">
        <v>28.756471562591798</v>
      </c>
      <c r="K98" t="s">
        <v>162</v>
      </c>
      <c r="L98" t="s">
        <v>26</v>
      </c>
    </row>
    <row r="99" spans="1:12" x14ac:dyDescent="0.25">
      <c r="A99" t="s">
        <v>227</v>
      </c>
      <c r="B99">
        <v>25.5547416263184</v>
      </c>
      <c r="K99" s="198" t="s">
        <v>279</v>
      </c>
      <c r="L99" s="201">
        <f>AVERAGE(B98,B104,B110,B116)</f>
        <v>27.466947191984076</v>
      </c>
    </row>
    <row r="100" spans="1:12" x14ac:dyDescent="0.25">
      <c r="A100" t="s">
        <v>228</v>
      </c>
      <c r="B100">
        <v>24.196834908048199</v>
      </c>
      <c r="K100" s="198" t="s">
        <v>163</v>
      </c>
      <c r="L100" s="201">
        <f t="shared" ref="L100:L103" si="4">AVERAGE(B99,B105,B111,B117)</f>
        <v>27.526471698269326</v>
      </c>
    </row>
    <row r="101" spans="1:12" x14ac:dyDescent="0.25">
      <c r="A101" t="s">
        <v>229</v>
      </c>
      <c r="B101">
        <v>22.167775486128001</v>
      </c>
      <c r="K101" s="200" t="s">
        <v>164</v>
      </c>
      <c r="L101" s="201">
        <f>AVERAGE(B100,B106,B112,B118)</f>
        <v>26.782022439373627</v>
      </c>
    </row>
    <row r="102" spans="1:12" x14ac:dyDescent="0.25">
      <c r="A102" t="s">
        <v>230</v>
      </c>
      <c r="B102">
        <v>26.066286484751402</v>
      </c>
      <c r="K102" s="249" t="s">
        <v>165</v>
      </c>
      <c r="L102" s="199">
        <f t="shared" si="4"/>
        <v>25.593460346094751</v>
      </c>
    </row>
    <row r="103" spans="1:12" x14ac:dyDescent="0.25">
      <c r="A103" t="s">
        <v>248</v>
      </c>
      <c r="K103" s="198" t="s">
        <v>166</v>
      </c>
      <c r="L103" s="201">
        <f t="shared" si="4"/>
        <v>27.999834910927802</v>
      </c>
    </row>
    <row r="104" spans="1:12" x14ac:dyDescent="0.25">
      <c r="A104" t="s">
        <v>226</v>
      </c>
      <c r="B104">
        <v>25.246860627798501</v>
      </c>
      <c r="K104" s="183" t="s">
        <v>217</v>
      </c>
      <c r="L104" s="201">
        <f>SMALL(L99:L103,1)</f>
        <v>25.593460346094751</v>
      </c>
    </row>
    <row r="105" spans="1:12" x14ac:dyDescent="0.25">
      <c r="A105" t="s">
        <v>227</v>
      </c>
      <c r="B105">
        <v>26.779893069559801</v>
      </c>
    </row>
    <row r="106" spans="1:12" x14ac:dyDescent="0.25">
      <c r="A106" t="s">
        <v>228</v>
      </c>
      <c r="B106">
        <v>28.425468098072798</v>
      </c>
    </row>
    <row r="107" spans="1:12" x14ac:dyDescent="0.25">
      <c r="A107" t="s">
        <v>229</v>
      </c>
      <c r="B107">
        <v>25.727626480499602</v>
      </c>
    </row>
    <row r="108" spans="1:12" x14ac:dyDescent="0.25">
      <c r="A108" t="s">
        <v>230</v>
      </c>
      <c r="B108">
        <v>31.716779820994599</v>
      </c>
    </row>
    <row r="109" spans="1:12" x14ac:dyDescent="0.25">
      <c r="A109" t="s">
        <v>249</v>
      </c>
    </row>
    <row r="110" spans="1:12" x14ac:dyDescent="0.25">
      <c r="A110" t="s">
        <v>226</v>
      </c>
      <c r="B110">
        <v>28.9319378763103</v>
      </c>
    </row>
    <row r="111" spans="1:12" x14ac:dyDescent="0.25">
      <c r="A111" t="s">
        <v>227</v>
      </c>
      <c r="B111">
        <v>29.5610969173493</v>
      </c>
    </row>
    <row r="112" spans="1:12" x14ac:dyDescent="0.25">
      <c r="A112" t="s">
        <v>228</v>
      </c>
      <c r="B112">
        <v>27.759707298863901</v>
      </c>
    </row>
    <row r="113" spans="1:12" x14ac:dyDescent="0.25">
      <c r="A113" t="s">
        <v>229</v>
      </c>
      <c r="B113">
        <v>24.965308608299399</v>
      </c>
    </row>
    <row r="114" spans="1:12" x14ac:dyDescent="0.25">
      <c r="A114" t="s">
        <v>230</v>
      </c>
      <c r="B114">
        <v>27.660072482421398</v>
      </c>
    </row>
    <row r="115" spans="1:12" x14ac:dyDescent="0.25">
      <c r="A115" t="s">
        <v>250</v>
      </c>
    </row>
    <row r="116" spans="1:12" x14ac:dyDescent="0.25">
      <c r="A116" t="s">
        <v>226</v>
      </c>
      <c r="B116">
        <v>26.932518701235701</v>
      </c>
    </row>
    <row r="117" spans="1:12" x14ac:dyDescent="0.25">
      <c r="A117" t="s">
        <v>227</v>
      </c>
      <c r="B117">
        <v>28.210155179849799</v>
      </c>
    </row>
    <row r="118" spans="1:12" x14ac:dyDescent="0.25">
      <c r="A118" t="s">
        <v>228</v>
      </c>
      <c r="B118">
        <v>26.746079452509601</v>
      </c>
    </row>
    <row r="119" spans="1:12" x14ac:dyDescent="0.25">
      <c r="A119" t="s">
        <v>229</v>
      </c>
      <c r="B119">
        <v>29.513130809452001</v>
      </c>
    </row>
    <row r="120" spans="1:12" x14ac:dyDescent="0.25">
      <c r="A120" t="s">
        <v>230</v>
      </c>
      <c r="B120">
        <v>26.5562008555438</v>
      </c>
    </row>
    <row r="122" spans="1:12" x14ac:dyDescent="0.25">
      <c r="A122" s="248" t="s">
        <v>278</v>
      </c>
    </row>
    <row r="125" spans="1:12" x14ac:dyDescent="0.25">
      <c r="A125" t="s">
        <v>277</v>
      </c>
    </row>
    <row r="126" spans="1:12" x14ac:dyDescent="0.25">
      <c r="A126" t="s">
        <v>226</v>
      </c>
      <c r="B126">
        <v>10.288013690471599</v>
      </c>
      <c r="K126" t="s">
        <v>162</v>
      </c>
      <c r="L126" t="s">
        <v>26</v>
      </c>
    </row>
    <row r="127" spans="1:12" x14ac:dyDescent="0.25">
      <c r="A127" t="s">
        <v>227</v>
      </c>
      <c r="B127">
        <v>8.3887619159363407</v>
      </c>
      <c r="K127" s="198" t="s">
        <v>279</v>
      </c>
      <c r="L127" s="201">
        <f>AVERAGE(B126,B132,B138,B144)</f>
        <v>10.537988498039253</v>
      </c>
    </row>
    <row r="128" spans="1:12" x14ac:dyDescent="0.25">
      <c r="A128" t="s">
        <v>228</v>
      </c>
      <c r="B128">
        <v>8.7388521504990795</v>
      </c>
      <c r="K128" s="198" t="s">
        <v>163</v>
      </c>
      <c r="L128" s="201">
        <f t="shared" ref="L128:L131" si="5">AVERAGE(B127,B133,B139,B145)</f>
        <v>11.655306580745961</v>
      </c>
    </row>
    <row r="129" spans="1:12" x14ac:dyDescent="0.25">
      <c r="A129" t="s">
        <v>229</v>
      </c>
      <c r="B129">
        <v>8.7766566872604699</v>
      </c>
      <c r="K129" s="200" t="s">
        <v>164</v>
      </c>
      <c r="L129" s="201">
        <f t="shared" si="5"/>
        <v>10.325014703200795</v>
      </c>
    </row>
    <row r="130" spans="1:12" x14ac:dyDescent="0.25">
      <c r="A130" t="s">
        <v>230</v>
      </c>
      <c r="B130">
        <v>9.2307285293343906</v>
      </c>
      <c r="K130" s="198" t="s">
        <v>165</v>
      </c>
      <c r="L130" s="201">
        <f t="shared" si="5"/>
        <v>10.078194333579718</v>
      </c>
    </row>
    <row r="131" spans="1:12" x14ac:dyDescent="0.25">
      <c r="A131" t="s">
        <v>254</v>
      </c>
      <c r="K131" s="249" t="s">
        <v>166</v>
      </c>
      <c r="L131" s="199">
        <f t="shared" si="5"/>
        <v>9.2758076188154064</v>
      </c>
    </row>
    <row r="132" spans="1:12" x14ac:dyDescent="0.25">
      <c r="A132" t="s">
        <v>226</v>
      </c>
      <c r="B132">
        <v>9.5613341883480096</v>
      </c>
      <c r="K132" s="183" t="s">
        <v>217</v>
      </c>
      <c r="L132" s="201">
        <f>SMALL(L127:L131,1)</f>
        <v>9.2758076188154064</v>
      </c>
    </row>
    <row r="133" spans="1:12" x14ac:dyDescent="0.25">
      <c r="A133" t="s">
        <v>227</v>
      </c>
      <c r="B133">
        <v>16.424409084081301</v>
      </c>
    </row>
    <row r="134" spans="1:12" x14ac:dyDescent="0.25">
      <c r="A134" t="s">
        <v>228</v>
      </c>
      <c r="B134">
        <v>10.278413065181599</v>
      </c>
    </row>
    <row r="135" spans="1:12" x14ac:dyDescent="0.25">
      <c r="A135" t="s">
        <v>229</v>
      </c>
      <c r="B135">
        <v>10.402014419735201</v>
      </c>
    </row>
    <row r="136" spans="1:12" x14ac:dyDescent="0.25">
      <c r="A136" t="s">
        <v>230</v>
      </c>
      <c r="B136">
        <v>9.6977643040730896</v>
      </c>
    </row>
    <row r="137" spans="1:12" x14ac:dyDescent="0.25">
      <c r="A137" t="s">
        <v>255</v>
      </c>
    </row>
    <row r="138" spans="1:12" x14ac:dyDescent="0.25">
      <c r="A138" t="s">
        <v>226</v>
      </c>
      <c r="B138">
        <v>11.791382604723401</v>
      </c>
    </row>
    <row r="139" spans="1:12" x14ac:dyDescent="0.25">
      <c r="A139" t="s">
        <v>227</v>
      </c>
      <c r="B139">
        <v>10.739610858848399</v>
      </c>
    </row>
    <row r="140" spans="1:12" x14ac:dyDescent="0.25">
      <c r="A140" t="s">
        <v>228</v>
      </c>
      <c r="B140">
        <v>10.093005873789901</v>
      </c>
    </row>
    <row r="141" spans="1:12" x14ac:dyDescent="0.25">
      <c r="A141" t="s">
        <v>229</v>
      </c>
      <c r="B141">
        <v>10.195440009899601</v>
      </c>
    </row>
    <row r="142" spans="1:12" x14ac:dyDescent="0.25">
      <c r="A142" t="s">
        <v>230</v>
      </c>
      <c r="B142">
        <v>10.0812097928419</v>
      </c>
    </row>
    <row r="143" spans="1:12" x14ac:dyDescent="0.25">
      <c r="A143" t="s">
        <v>256</v>
      </c>
    </row>
    <row r="144" spans="1:12" x14ac:dyDescent="0.25">
      <c r="A144" t="s">
        <v>226</v>
      </c>
      <c r="B144">
        <v>10.511223508614</v>
      </c>
    </row>
    <row r="145" spans="1:12" x14ac:dyDescent="0.25">
      <c r="A145" t="s">
        <v>227</v>
      </c>
      <c r="B145">
        <v>11.0684444641178</v>
      </c>
    </row>
    <row r="146" spans="1:12" x14ac:dyDescent="0.25">
      <c r="A146" t="s">
        <v>228</v>
      </c>
      <c r="B146">
        <v>12.1897877233326</v>
      </c>
    </row>
    <row r="147" spans="1:12" x14ac:dyDescent="0.25">
      <c r="A147" t="s">
        <v>229</v>
      </c>
      <c r="B147">
        <v>10.9386662174236</v>
      </c>
    </row>
    <row r="148" spans="1:12" x14ac:dyDescent="0.25">
      <c r="A148" t="s">
        <v>230</v>
      </c>
      <c r="B148">
        <v>8.09352784901224</v>
      </c>
    </row>
    <row r="149" spans="1:12" x14ac:dyDescent="0.25">
      <c r="A149" t="s">
        <v>257</v>
      </c>
    </row>
    <row r="150" spans="1:12" x14ac:dyDescent="0.25">
      <c r="A150" t="s">
        <v>226</v>
      </c>
      <c r="B150">
        <v>7.6761414590505499</v>
      </c>
      <c r="K150" t="s">
        <v>162</v>
      </c>
      <c r="L150" t="s">
        <v>26</v>
      </c>
    </row>
    <row r="151" spans="1:12" x14ac:dyDescent="0.25">
      <c r="A151" t="s">
        <v>227</v>
      </c>
      <c r="B151">
        <v>6.7699545036467201</v>
      </c>
      <c r="K151" s="198" t="s">
        <v>279</v>
      </c>
      <c r="L151" s="247">
        <f>AVERAGE(B150,B156,B162,B168)</f>
        <v>8.9156274688523318</v>
      </c>
    </row>
    <row r="152" spans="1:12" x14ac:dyDescent="0.25">
      <c r="A152" t="s">
        <v>228</v>
      </c>
      <c r="B152">
        <v>7.3498609081029</v>
      </c>
      <c r="K152" s="198" t="s">
        <v>163</v>
      </c>
      <c r="L152" s="201">
        <f>AVERAGE(B151,B157,B163,B169)</f>
        <v>11.016278870545882</v>
      </c>
    </row>
    <row r="153" spans="1:12" x14ac:dyDescent="0.25">
      <c r="A153" t="s">
        <v>229</v>
      </c>
      <c r="B153">
        <v>8.9954706030310607</v>
      </c>
      <c r="K153" s="200" t="s">
        <v>164</v>
      </c>
      <c r="L153" s="201">
        <f t="shared" ref="L153:L155" si="6">AVERAGE(B152,B158,B164,B170)</f>
        <v>9.2653839975628323</v>
      </c>
    </row>
    <row r="154" spans="1:12" x14ac:dyDescent="0.25">
      <c r="A154" t="s">
        <v>230</v>
      </c>
      <c r="B154">
        <v>8.5967417619232602</v>
      </c>
      <c r="K154" s="198" t="s">
        <v>165</v>
      </c>
      <c r="L154" s="201">
        <f t="shared" si="6"/>
        <v>9.5317320033251196</v>
      </c>
    </row>
    <row r="155" spans="1:12" x14ac:dyDescent="0.25">
      <c r="A155" t="s">
        <v>258</v>
      </c>
      <c r="K155" s="198" t="s">
        <v>166</v>
      </c>
      <c r="L155" s="201">
        <f t="shared" si="6"/>
        <v>10.299786879920424</v>
      </c>
    </row>
    <row r="156" spans="1:12" x14ac:dyDescent="0.25">
      <c r="A156" t="s">
        <v>226</v>
      </c>
      <c r="B156">
        <v>11.9306490124362</v>
      </c>
      <c r="K156" s="183" t="s">
        <v>217</v>
      </c>
      <c r="L156" s="201">
        <f>SMALL(L151:L155,1)</f>
        <v>8.9156274688523318</v>
      </c>
    </row>
    <row r="157" spans="1:12" x14ac:dyDescent="0.25">
      <c r="A157" t="s">
        <v>227</v>
      </c>
      <c r="B157">
        <v>13.8995490463167</v>
      </c>
    </row>
    <row r="158" spans="1:12" x14ac:dyDescent="0.25">
      <c r="A158" t="s">
        <v>228</v>
      </c>
      <c r="B158">
        <v>9.5052002687710804</v>
      </c>
    </row>
    <row r="159" spans="1:12" x14ac:dyDescent="0.25">
      <c r="A159" t="s">
        <v>229</v>
      </c>
      <c r="B159">
        <v>8.9926364108424099</v>
      </c>
    </row>
    <row r="160" spans="1:12" x14ac:dyDescent="0.25">
      <c r="A160" t="s">
        <v>230</v>
      </c>
      <c r="B160">
        <v>9.2130962077618399</v>
      </c>
    </row>
    <row r="161" spans="1:12" x14ac:dyDescent="0.25">
      <c r="A161" t="s">
        <v>259</v>
      </c>
    </row>
    <row r="162" spans="1:12" x14ac:dyDescent="0.25">
      <c r="A162" t="s">
        <v>226</v>
      </c>
      <c r="B162">
        <v>7.5489124280823203</v>
      </c>
    </row>
    <row r="163" spans="1:12" x14ac:dyDescent="0.25">
      <c r="A163" t="s">
        <v>227</v>
      </c>
      <c r="B163">
        <v>14.707751238446001</v>
      </c>
    </row>
    <row r="164" spans="1:12" x14ac:dyDescent="0.25">
      <c r="A164" t="s">
        <v>228</v>
      </c>
      <c r="B164">
        <v>10.5804035477732</v>
      </c>
    </row>
    <row r="165" spans="1:12" x14ac:dyDescent="0.25">
      <c r="A165" t="s">
        <v>229</v>
      </c>
      <c r="B165">
        <v>9.8201007342504099</v>
      </c>
    </row>
    <row r="166" spans="1:12" x14ac:dyDescent="0.25">
      <c r="A166" t="s">
        <v>230</v>
      </c>
      <c r="B166">
        <v>11.3630457260633</v>
      </c>
    </row>
    <row r="167" spans="1:12" x14ac:dyDescent="0.25">
      <c r="A167" t="s">
        <v>260</v>
      </c>
    </row>
    <row r="168" spans="1:12" x14ac:dyDescent="0.25">
      <c r="A168" t="s">
        <v>226</v>
      </c>
      <c r="B168">
        <v>8.5068069758402594</v>
      </c>
    </row>
    <row r="169" spans="1:12" x14ac:dyDescent="0.25">
      <c r="A169" t="s">
        <v>227</v>
      </c>
      <c r="B169">
        <v>8.6878606937741107</v>
      </c>
    </row>
    <row r="170" spans="1:12" x14ac:dyDescent="0.25">
      <c r="A170" t="s">
        <v>228</v>
      </c>
      <c r="B170">
        <v>9.6260712656041498</v>
      </c>
    </row>
    <row r="171" spans="1:12" x14ac:dyDescent="0.25">
      <c r="A171" t="s">
        <v>229</v>
      </c>
      <c r="B171">
        <v>10.3187202651766</v>
      </c>
    </row>
    <row r="172" spans="1:12" x14ac:dyDescent="0.25">
      <c r="A172" t="s">
        <v>230</v>
      </c>
      <c r="B172">
        <v>12.0262638239333</v>
      </c>
    </row>
    <row r="173" spans="1:12" x14ac:dyDescent="0.25">
      <c r="A173" t="s">
        <v>261</v>
      </c>
    </row>
    <row r="174" spans="1:12" x14ac:dyDescent="0.25">
      <c r="A174" t="s">
        <v>226</v>
      </c>
      <c r="B174">
        <v>4.9563005443852504</v>
      </c>
      <c r="K174" t="s">
        <v>162</v>
      </c>
      <c r="L174" t="s">
        <v>26</v>
      </c>
    </row>
    <row r="175" spans="1:12" x14ac:dyDescent="0.25">
      <c r="A175" t="s">
        <v>227</v>
      </c>
      <c r="B175">
        <v>4.6746622178991304</v>
      </c>
      <c r="K175" s="198" t="s">
        <v>279</v>
      </c>
      <c r="L175" s="247">
        <f>AVERAGE(B174,B180,B186,B192)</f>
        <v>4.7456395542906575</v>
      </c>
    </row>
    <row r="176" spans="1:12" x14ac:dyDescent="0.25">
      <c r="A176" t="s">
        <v>228</v>
      </c>
      <c r="B176">
        <v>7.4083147959379403</v>
      </c>
      <c r="K176" s="198" t="s">
        <v>163</v>
      </c>
      <c r="L176" s="201">
        <f>AVERAGE(B175,B181,B187,B193)</f>
        <v>5.9080997956726353</v>
      </c>
    </row>
    <row r="177" spans="1:12" x14ac:dyDescent="0.25">
      <c r="A177" t="s">
        <v>229</v>
      </c>
      <c r="B177">
        <v>3.5916387892881199</v>
      </c>
      <c r="K177" s="200" t="s">
        <v>164</v>
      </c>
      <c r="L177" s="201">
        <f t="shared" ref="L177:L179" si="7">AVERAGE(B176,B182,B188,B194)</f>
        <v>6.5292158348145151</v>
      </c>
    </row>
    <row r="178" spans="1:12" x14ac:dyDescent="0.25">
      <c r="A178" t="s">
        <v>230</v>
      </c>
      <c r="B178">
        <v>4.9982529371697098</v>
      </c>
      <c r="K178" s="198" t="s">
        <v>165</v>
      </c>
      <c r="L178" s="201">
        <f t="shared" si="7"/>
        <v>5.3465304727266396</v>
      </c>
    </row>
    <row r="179" spans="1:12" x14ac:dyDescent="0.25">
      <c r="A179" t="s">
        <v>262</v>
      </c>
      <c r="K179" s="198" t="s">
        <v>166</v>
      </c>
      <c r="L179" s="201">
        <f t="shared" si="7"/>
        <v>5.7567915632563649</v>
      </c>
    </row>
    <row r="180" spans="1:12" x14ac:dyDescent="0.25">
      <c r="A180" t="s">
        <v>226</v>
      </c>
      <c r="B180">
        <v>4.8787066568998103</v>
      </c>
      <c r="K180" s="183" t="s">
        <v>217</v>
      </c>
      <c r="L180" s="201">
        <f>SMALL(L175:L179,1)</f>
        <v>4.7456395542906575</v>
      </c>
    </row>
    <row r="181" spans="1:12" x14ac:dyDescent="0.25">
      <c r="A181" t="s">
        <v>227</v>
      </c>
      <c r="B181">
        <v>7.3838544453580104</v>
      </c>
    </row>
    <row r="182" spans="1:12" x14ac:dyDescent="0.25">
      <c r="A182" t="s">
        <v>228</v>
      </c>
      <c r="B182">
        <v>4.6402913474016199</v>
      </c>
    </row>
    <row r="183" spans="1:12" x14ac:dyDescent="0.25">
      <c r="A183" t="s">
        <v>229</v>
      </c>
      <c r="B183">
        <v>5.0043949849670399</v>
      </c>
    </row>
    <row r="184" spans="1:12" x14ac:dyDescent="0.25">
      <c r="A184" t="s">
        <v>230</v>
      </c>
      <c r="B184">
        <v>5.4978331030242398</v>
      </c>
    </row>
    <row r="185" spans="1:12" x14ac:dyDescent="0.25">
      <c r="A185" t="s">
        <v>263</v>
      </c>
    </row>
    <row r="186" spans="1:12" x14ac:dyDescent="0.25">
      <c r="A186" t="s">
        <v>226</v>
      </c>
      <c r="B186">
        <v>4.3003115540737902</v>
      </c>
    </row>
    <row r="187" spans="1:12" x14ac:dyDescent="0.25">
      <c r="A187" t="s">
        <v>227</v>
      </c>
      <c r="B187">
        <v>5.2886790335120004</v>
      </c>
    </row>
    <row r="188" spans="1:12" x14ac:dyDescent="0.25">
      <c r="A188" t="s">
        <v>228</v>
      </c>
      <c r="B188">
        <v>6.9956116250709002</v>
      </c>
    </row>
    <row r="189" spans="1:12" x14ac:dyDescent="0.25">
      <c r="A189" t="s">
        <v>229</v>
      </c>
      <c r="B189">
        <v>5.5279409880956898</v>
      </c>
    </row>
    <row r="190" spans="1:12" x14ac:dyDescent="0.25">
      <c r="A190" t="s">
        <v>230</v>
      </c>
      <c r="B190">
        <v>5.67764603446627</v>
      </c>
    </row>
    <row r="191" spans="1:12" x14ac:dyDescent="0.25">
      <c r="A191" t="s">
        <v>264</v>
      </c>
    </row>
    <row r="192" spans="1:12" x14ac:dyDescent="0.25">
      <c r="A192" t="s">
        <v>226</v>
      </c>
      <c r="B192">
        <v>4.8472394618037802</v>
      </c>
    </row>
    <row r="193" spans="1:12" x14ac:dyDescent="0.25">
      <c r="A193" t="s">
        <v>227</v>
      </c>
      <c r="B193">
        <v>6.2852034859214001</v>
      </c>
    </row>
    <row r="194" spans="1:12" x14ac:dyDescent="0.25">
      <c r="A194" t="s">
        <v>228</v>
      </c>
      <c r="B194">
        <v>7.0726455708475999</v>
      </c>
    </row>
    <row r="195" spans="1:12" x14ac:dyDescent="0.25">
      <c r="A195" t="s">
        <v>229</v>
      </c>
      <c r="B195">
        <v>7.2621471285557098</v>
      </c>
    </row>
    <row r="196" spans="1:12" x14ac:dyDescent="0.25">
      <c r="A196" t="s">
        <v>230</v>
      </c>
      <c r="B196">
        <v>6.8534341783652399</v>
      </c>
    </row>
    <row r="197" spans="1:12" x14ac:dyDescent="0.25">
      <c r="A197" t="s">
        <v>265</v>
      </c>
    </row>
    <row r="198" spans="1:12" x14ac:dyDescent="0.25">
      <c r="A198" t="s">
        <v>226</v>
      </c>
      <c r="B198">
        <v>2.8556628434756401</v>
      </c>
      <c r="K198" t="s">
        <v>162</v>
      </c>
      <c r="L198" t="s">
        <v>26</v>
      </c>
    </row>
    <row r="199" spans="1:12" x14ac:dyDescent="0.25">
      <c r="A199" t="s">
        <v>227</v>
      </c>
      <c r="B199">
        <v>3.07094389034626</v>
      </c>
      <c r="K199" s="198" t="s">
        <v>279</v>
      </c>
      <c r="L199" s="247">
        <f>AVERAGE(B198,B204,B210,B216)</f>
        <v>3.3058896713133148</v>
      </c>
    </row>
    <row r="200" spans="1:12" x14ac:dyDescent="0.25">
      <c r="A200" t="s">
        <v>228</v>
      </c>
      <c r="B200">
        <v>3.2153549999824498</v>
      </c>
      <c r="K200" s="198" t="s">
        <v>163</v>
      </c>
      <c r="L200" s="201">
        <f>AVERAGE(B199,B205,B211,B217)</f>
        <v>3.5886710386942524</v>
      </c>
    </row>
    <row r="201" spans="1:12" x14ac:dyDescent="0.25">
      <c r="A201" t="s">
        <v>229</v>
      </c>
      <c r="B201">
        <v>3.8833576772152401</v>
      </c>
      <c r="K201" s="200" t="s">
        <v>164</v>
      </c>
      <c r="L201" s="201">
        <f t="shared" ref="L201:L203" si="8">AVERAGE(B200,B206,B212,B218)</f>
        <v>3.7145136692825673</v>
      </c>
    </row>
    <row r="202" spans="1:12" x14ac:dyDescent="0.25">
      <c r="A202" t="s">
        <v>230</v>
      </c>
      <c r="B202">
        <v>3.7866902737729902</v>
      </c>
      <c r="K202" s="198" t="s">
        <v>165</v>
      </c>
      <c r="L202" s="201">
        <f t="shared" si="8"/>
        <v>4.0010377631701317</v>
      </c>
    </row>
    <row r="203" spans="1:12" x14ac:dyDescent="0.25">
      <c r="A203" t="s">
        <v>266</v>
      </c>
      <c r="K203" s="198" t="s">
        <v>166</v>
      </c>
      <c r="L203" s="201">
        <f t="shared" si="8"/>
        <v>3.9273468664662872</v>
      </c>
    </row>
    <row r="204" spans="1:12" x14ac:dyDescent="0.25">
      <c r="A204" t="s">
        <v>226</v>
      </c>
      <c r="B204">
        <v>4.0475962511482599</v>
      </c>
      <c r="K204" s="183" t="s">
        <v>217</v>
      </c>
      <c r="L204" s="201">
        <f>SMALL(L199:L203,1)</f>
        <v>3.3058896713133148</v>
      </c>
    </row>
    <row r="205" spans="1:12" x14ac:dyDescent="0.25">
      <c r="A205" t="s">
        <v>227</v>
      </c>
      <c r="B205">
        <v>4.3144101751548503</v>
      </c>
    </row>
    <row r="206" spans="1:12" x14ac:dyDescent="0.25">
      <c r="A206" t="s">
        <v>228</v>
      </c>
      <c r="B206">
        <v>3.1324453368509699</v>
      </c>
    </row>
    <row r="207" spans="1:12" x14ac:dyDescent="0.25">
      <c r="A207" t="s">
        <v>229</v>
      </c>
      <c r="B207">
        <v>3.1016263229485999</v>
      </c>
    </row>
    <row r="208" spans="1:12" x14ac:dyDescent="0.25">
      <c r="A208" t="s">
        <v>230</v>
      </c>
      <c r="B208">
        <v>3.25772803415959</v>
      </c>
    </row>
    <row r="209" spans="1:12" x14ac:dyDescent="0.25">
      <c r="A209" t="s">
        <v>267</v>
      </c>
    </row>
    <row r="210" spans="1:12" x14ac:dyDescent="0.25">
      <c r="A210" t="s">
        <v>226</v>
      </c>
      <c r="B210">
        <v>3.00498763228215</v>
      </c>
    </row>
    <row r="211" spans="1:12" x14ac:dyDescent="0.25">
      <c r="A211" t="s">
        <v>227</v>
      </c>
      <c r="B211">
        <v>3.2917968232216199</v>
      </c>
    </row>
    <row r="212" spans="1:12" x14ac:dyDescent="0.25">
      <c r="A212" t="s">
        <v>228</v>
      </c>
      <c r="B212">
        <v>4.0676341846294903</v>
      </c>
    </row>
    <row r="213" spans="1:12" x14ac:dyDescent="0.25">
      <c r="A213" t="s">
        <v>229</v>
      </c>
      <c r="B213">
        <v>4.0651607562638103</v>
      </c>
    </row>
    <row r="214" spans="1:12" x14ac:dyDescent="0.25">
      <c r="A214" t="s">
        <v>230</v>
      </c>
      <c r="B214">
        <v>4.1517554130722498</v>
      </c>
    </row>
    <row r="215" spans="1:12" x14ac:dyDescent="0.25">
      <c r="A215" t="s">
        <v>268</v>
      </c>
    </row>
    <row r="216" spans="1:12" x14ac:dyDescent="0.25">
      <c r="A216" t="s">
        <v>226</v>
      </c>
      <c r="B216">
        <v>3.3153119583472099</v>
      </c>
    </row>
    <row r="217" spans="1:12" x14ac:dyDescent="0.25">
      <c r="A217" t="s">
        <v>227</v>
      </c>
      <c r="B217">
        <v>3.6775332660542799</v>
      </c>
    </row>
    <row r="218" spans="1:12" x14ac:dyDescent="0.25">
      <c r="A218" t="s">
        <v>228</v>
      </c>
      <c r="B218">
        <v>4.4426201556673597</v>
      </c>
    </row>
    <row r="219" spans="1:12" x14ac:dyDescent="0.25">
      <c r="A219" t="s">
        <v>229</v>
      </c>
      <c r="B219">
        <v>4.9540062962528797</v>
      </c>
    </row>
    <row r="220" spans="1:12" x14ac:dyDescent="0.25">
      <c r="A220" t="s">
        <v>230</v>
      </c>
      <c r="B220">
        <v>4.5132137448603196</v>
      </c>
    </row>
    <row r="221" spans="1:12" x14ac:dyDescent="0.25">
      <c r="A221" t="s">
        <v>269</v>
      </c>
    </row>
    <row r="222" spans="1:12" x14ac:dyDescent="0.25">
      <c r="A222" t="s">
        <v>226</v>
      </c>
      <c r="B222">
        <v>3.1780463451190899</v>
      </c>
      <c r="K222" t="s">
        <v>162</v>
      </c>
      <c r="L222" t="s">
        <v>26</v>
      </c>
    </row>
    <row r="223" spans="1:12" x14ac:dyDescent="0.25">
      <c r="A223" t="s">
        <v>227</v>
      </c>
      <c r="B223">
        <v>4.7496849962432899</v>
      </c>
      <c r="K223" s="198" t="s">
        <v>279</v>
      </c>
      <c r="L223" s="247">
        <f>AVERAGE(B222,B228,B234,B240)</f>
        <v>4.0753656611834757</v>
      </c>
    </row>
    <row r="224" spans="1:12" x14ac:dyDescent="0.25">
      <c r="A224" t="s">
        <v>228</v>
      </c>
      <c r="B224">
        <v>4.0733859614315904</v>
      </c>
      <c r="K224" s="198" t="s">
        <v>163</v>
      </c>
      <c r="L224" s="201">
        <f>AVERAGE(B223,B229,B235,B241)</f>
        <v>5.6537247960417218</v>
      </c>
    </row>
    <row r="225" spans="1:12" x14ac:dyDescent="0.25">
      <c r="A225" t="s">
        <v>229</v>
      </c>
      <c r="B225">
        <v>4.0189445088225799</v>
      </c>
      <c r="K225" s="200" t="s">
        <v>164</v>
      </c>
      <c r="L225" s="201">
        <f t="shared" ref="L225:L227" si="9">AVERAGE(B224,B230,B236,B242)</f>
        <v>4.7410669050269298</v>
      </c>
    </row>
    <row r="226" spans="1:12" x14ac:dyDescent="0.25">
      <c r="A226" t="s">
        <v>230</v>
      </c>
      <c r="B226">
        <v>4.2378194169504804</v>
      </c>
      <c r="K226" s="198" t="s">
        <v>165</v>
      </c>
      <c r="L226" s="201">
        <f t="shared" si="9"/>
        <v>4.92804502261954</v>
      </c>
    </row>
    <row r="227" spans="1:12" x14ac:dyDescent="0.25">
      <c r="A227" t="s">
        <v>270</v>
      </c>
      <c r="K227" s="198" t="s">
        <v>166</v>
      </c>
      <c r="L227" s="201">
        <f t="shared" si="9"/>
        <v>5.4225692208309972</v>
      </c>
    </row>
    <row r="228" spans="1:12" x14ac:dyDescent="0.25">
      <c r="A228" t="s">
        <v>226</v>
      </c>
      <c r="B228">
        <v>3.9789976135232701</v>
      </c>
      <c r="K228" s="183" t="s">
        <v>217</v>
      </c>
      <c r="L228" s="201">
        <f>SMALL(L223:L227,1)</f>
        <v>4.0753656611834757</v>
      </c>
    </row>
    <row r="229" spans="1:12" x14ac:dyDescent="0.25">
      <c r="A229" t="s">
        <v>227</v>
      </c>
      <c r="B229">
        <v>5.2071502119547999</v>
      </c>
    </row>
    <row r="230" spans="1:12" x14ac:dyDescent="0.25">
      <c r="A230" t="s">
        <v>228</v>
      </c>
      <c r="B230">
        <v>4.1730085107623802</v>
      </c>
    </row>
    <row r="231" spans="1:12" x14ac:dyDescent="0.25">
      <c r="A231" t="s">
        <v>229</v>
      </c>
      <c r="B231">
        <v>4.6834757544500798</v>
      </c>
    </row>
    <row r="232" spans="1:12" x14ac:dyDescent="0.25">
      <c r="A232" t="s">
        <v>230</v>
      </c>
      <c r="B232">
        <v>4.7066751752185896</v>
      </c>
    </row>
    <row r="233" spans="1:12" x14ac:dyDescent="0.25">
      <c r="A233" t="s">
        <v>271</v>
      </c>
    </row>
    <row r="234" spans="1:12" x14ac:dyDescent="0.25">
      <c r="A234" t="s">
        <v>226</v>
      </c>
      <c r="B234">
        <v>3.8031390501647802</v>
      </c>
    </row>
    <row r="235" spans="1:12" x14ac:dyDescent="0.25">
      <c r="A235" t="s">
        <v>227</v>
      </c>
      <c r="B235">
        <v>5.7650905427153898</v>
      </c>
    </row>
    <row r="236" spans="1:12" x14ac:dyDescent="0.25">
      <c r="A236" t="s">
        <v>228</v>
      </c>
      <c r="B236">
        <v>5.5356970759459596</v>
      </c>
    </row>
    <row r="237" spans="1:12" x14ac:dyDescent="0.25">
      <c r="A237" t="s">
        <v>229</v>
      </c>
      <c r="B237">
        <v>5.7991994911902101</v>
      </c>
    </row>
    <row r="238" spans="1:12" x14ac:dyDescent="0.25">
      <c r="A238" t="s">
        <v>230</v>
      </c>
      <c r="B238">
        <v>6.1085656932196697</v>
      </c>
    </row>
    <row r="239" spans="1:12" x14ac:dyDescent="0.25">
      <c r="A239" t="s">
        <v>272</v>
      </c>
    </row>
    <row r="240" spans="1:12" x14ac:dyDescent="0.25">
      <c r="A240" t="s">
        <v>226</v>
      </c>
      <c r="B240">
        <v>5.3412796359267602</v>
      </c>
    </row>
    <row r="241" spans="1:12" x14ac:dyDescent="0.25">
      <c r="A241" t="s">
        <v>227</v>
      </c>
      <c r="B241">
        <v>6.8929734332534096</v>
      </c>
    </row>
    <row r="242" spans="1:12" x14ac:dyDescent="0.25">
      <c r="A242" t="s">
        <v>228</v>
      </c>
      <c r="B242">
        <v>5.1821760719677901</v>
      </c>
    </row>
    <row r="243" spans="1:12" x14ac:dyDescent="0.25">
      <c r="A243" t="s">
        <v>229</v>
      </c>
      <c r="B243">
        <v>5.2105603360152903</v>
      </c>
    </row>
    <row r="244" spans="1:12" x14ac:dyDescent="0.25">
      <c r="A244" t="s">
        <v>230</v>
      </c>
      <c r="B244">
        <v>6.6372165979352502</v>
      </c>
    </row>
    <row r="245" spans="1:12" x14ac:dyDescent="0.25">
      <c r="A245" t="s">
        <v>273</v>
      </c>
    </row>
    <row r="246" spans="1:12" x14ac:dyDescent="0.25">
      <c r="A246" t="s">
        <v>226</v>
      </c>
      <c r="B246">
        <v>3.1977801897330398</v>
      </c>
      <c r="K246" t="s">
        <v>162</v>
      </c>
      <c r="L246" t="s">
        <v>26</v>
      </c>
    </row>
    <row r="247" spans="1:12" x14ac:dyDescent="0.25">
      <c r="A247" t="s">
        <v>227</v>
      </c>
      <c r="B247">
        <v>3.79180369788816</v>
      </c>
      <c r="K247" s="198" t="s">
        <v>279</v>
      </c>
      <c r="L247" s="247">
        <f>AVERAGE(B246,B252,B258,B264)</f>
        <v>4.5261489516361593</v>
      </c>
    </row>
    <row r="248" spans="1:12" x14ac:dyDescent="0.25">
      <c r="A248" t="s">
        <v>228</v>
      </c>
      <c r="B248">
        <v>4.0173664393638102</v>
      </c>
      <c r="K248" s="198" t="s">
        <v>163</v>
      </c>
      <c r="L248" s="201">
        <f>AVERAGE(B247,B253,B259,B265)</f>
        <v>4.9074552532420403</v>
      </c>
    </row>
    <row r="249" spans="1:12" x14ac:dyDescent="0.25">
      <c r="A249" t="s">
        <v>229</v>
      </c>
      <c r="B249">
        <v>3.4874663404240098</v>
      </c>
      <c r="K249" s="200" t="s">
        <v>164</v>
      </c>
      <c r="L249" s="201">
        <f t="shared" ref="L249:L251" si="10">AVERAGE(B248,B254,B260,B266)</f>
        <v>5.6663014690443774</v>
      </c>
    </row>
    <row r="250" spans="1:12" x14ac:dyDescent="0.25">
      <c r="A250" t="s">
        <v>230</v>
      </c>
      <c r="B250">
        <v>4.1050995851858003</v>
      </c>
      <c r="K250" s="198" t="s">
        <v>165</v>
      </c>
      <c r="L250" s="201">
        <f t="shared" si="10"/>
        <v>5.7211765215871271</v>
      </c>
    </row>
    <row r="251" spans="1:12" x14ac:dyDescent="0.25">
      <c r="A251" t="s">
        <v>274</v>
      </c>
      <c r="K251" s="198" t="s">
        <v>166</v>
      </c>
      <c r="L251" s="201">
        <f t="shared" si="10"/>
        <v>5.6157278408306581</v>
      </c>
    </row>
    <row r="252" spans="1:12" x14ac:dyDescent="0.25">
      <c r="A252" t="s">
        <v>226</v>
      </c>
      <c r="B252">
        <v>3.48363512946033</v>
      </c>
      <c r="K252" s="183" t="s">
        <v>217</v>
      </c>
      <c r="L252" s="201">
        <f>SMALL(L247:L251,1)</f>
        <v>4.5261489516361593</v>
      </c>
    </row>
    <row r="253" spans="1:12" x14ac:dyDescent="0.25">
      <c r="A253" t="s">
        <v>227</v>
      </c>
      <c r="B253">
        <v>3.9755587188480499</v>
      </c>
    </row>
    <row r="254" spans="1:12" x14ac:dyDescent="0.25">
      <c r="A254" t="s">
        <v>228</v>
      </c>
      <c r="B254">
        <v>4.9024805321435396</v>
      </c>
    </row>
    <row r="255" spans="1:12" x14ac:dyDescent="0.25">
      <c r="A255" t="s">
        <v>229</v>
      </c>
      <c r="B255">
        <v>4.60518764680549</v>
      </c>
    </row>
    <row r="256" spans="1:12" x14ac:dyDescent="0.25">
      <c r="A256" t="s">
        <v>230</v>
      </c>
      <c r="B256">
        <v>5.0170706014137201</v>
      </c>
    </row>
    <row r="257" spans="1:2" x14ac:dyDescent="0.25">
      <c r="A257" t="s">
        <v>275</v>
      </c>
    </row>
    <row r="258" spans="1:2" x14ac:dyDescent="0.25">
      <c r="A258" t="s">
        <v>226</v>
      </c>
      <c r="B258">
        <v>5.4608286539456303</v>
      </c>
    </row>
    <row r="259" spans="1:2" x14ac:dyDescent="0.25">
      <c r="A259" t="s">
        <v>227</v>
      </c>
      <c r="B259">
        <v>5.65997648026012</v>
      </c>
    </row>
    <row r="260" spans="1:2" x14ac:dyDescent="0.25">
      <c r="A260" t="s">
        <v>228</v>
      </c>
      <c r="B260">
        <v>5.6204145660736096</v>
      </c>
    </row>
    <row r="261" spans="1:2" x14ac:dyDescent="0.25">
      <c r="A261" t="s">
        <v>229</v>
      </c>
      <c r="B261">
        <v>6.3300777801593604</v>
      </c>
    </row>
    <row r="262" spans="1:2" x14ac:dyDescent="0.25">
      <c r="A262" t="s">
        <v>230</v>
      </c>
      <c r="B262">
        <v>6.4056466874395399</v>
      </c>
    </row>
    <row r="263" spans="1:2" x14ac:dyDescent="0.25">
      <c r="A263" t="s">
        <v>276</v>
      </c>
    </row>
    <row r="264" spans="1:2" x14ac:dyDescent="0.25">
      <c r="A264" t="s">
        <v>226</v>
      </c>
      <c r="B264">
        <v>5.9623518334056396</v>
      </c>
    </row>
    <row r="265" spans="1:2" x14ac:dyDescent="0.25">
      <c r="A265" t="s">
        <v>227</v>
      </c>
      <c r="B265">
        <v>6.2024821159718302</v>
      </c>
    </row>
    <row r="266" spans="1:2" x14ac:dyDescent="0.25">
      <c r="A266" t="s">
        <v>228</v>
      </c>
      <c r="B266">
        <v>8.1249443385965492</v>
      </c>
    </row>
    <row r="267" spans="1:2" x14ac:dyDescent="0.25">
      <c r="A267" t="s">
        <v>229</v>
      </c>
      <c r="B267">
        <v>8.4619743189596495</v>
      </c>
    </row>
    <row r="268" spans="1:2" x14ac:dyDescent="0.25">
      <c r="A268" t="s">
        <v>230</v>
      </c>
      <c r="B268">
        <v>6.9350944892835704</v>
      </c>
    </row>
  </sheetData>
  <conditionalFormatting sqref="L3:L7">
    <cfRule type="cellIs" dxfId="10" priority="11" operator="equal">
      <formula>$AD$10</formula>
    </cfRule>
  </conditionalFormatting>
  <conditionalFormatting sqref="L27:L31">
    <cfRule type="cellIs" dxfId="9" priority="10" operator="equal">
      <formula>$AD$10</formula>
    </cfRule>
  </conditionalFormatting>
  <conditionalFormatting sqref="L51:L55">
    <cfRule type="cellIs" dxfId="8" priority="9" operator="equal">
      <formula>$AD$10</formula>
    </cfRule>
  </conditionalFormatting>
  <conditionalFormatting sqref="L75:L79">
    <cfRule type="cellIs" dxfId="7" priority="8" operator="equal">
      <formula>$AD$10</formula>
    </cfRule>
  </conditionalFormatting>
  <conditionalFormatting sqref="L99:L103">
    <cfRule type="cellIs" dxfId="6" priority="7" operator="equal">
      <formula>$AD$10</formula>
    </cfRule>
  </conditionalFormatting>
  <conditionalFormatting sqref="L127:L131">
    <cfRule type="cellIs" dxfId="5" priority="6" operator="equal">
      <formula>$AD$10</formula>
    </cfRule>
  </conditionalFormatting>
  <conditionalFormatting sqref="L151:L155">
    <cfRule type="cellIs" dxfId="4" priority="5" operator="equal">
      <formula>$AD$10</formula>
    </cfRule>
  </conditionalFormatting>
  <conditionalFormatting sqref="L175:L179">
    <cfRule type="cellIs" dxfId="3" priority="4" operator="equal">
      <formula>$AD$10</formula>
    </cfRule>
  </conditionalFormatting>
  <conditionalFormatting sqref="L199:L203">
    <cfRule type="cellIs" dxfId="2" priority="3" operator="equal">
      <formula>$AD$10</formula>
    </cfRule>
  </conditionalFormatting>
  <conditionalFormatting sqref="L223:L227">
    <cfRule type="cellIs" dxfId="1" priority="2" operator="equal">
      <formula>$AD$10</formula>
    </cfRule>
  </conditionalFormatting>
  <conditionalFormatting sqref="L247:L251">
    <cfRule type="cellIs" dxfId="0" priority="1" operator="equal">
      <formula>$AD$10</formula>
    </cfRule>
  </conditionalFormatting>
  <pageMargins left="0.511811024" right="0.511811024" top="0.78740157499999996" bottom="0.78740157499999996" header="0.31496062000000002" footer="0.3149606200000000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D6BD4-E3E4-4C77-A1B8-B0C9BFE0CFE8}">
  <dimension ref="A3:V26"/>
  <sheetViews>
    <sheetView topLeftCell="A4" workbookViewId="0">
      <selection activeCell="G26" sqref="G26"/>
    </sheetView>
  </sheetViews>
  <sheetFormatPr defaultRowHeight="15" x14ac:dyDescent="0.25"/>
  <cols>
    <col min="1" max="1" width="21.42578125" bestFit="1" customWidth="1"/>
    <col min="7" max="7" width="21.42578125" bestFit="1" customWidth="1"/>
    <col min="13" max="13" width="21.42578125" bestFit="1" customWidth="1"/>
    <col min="19" max="19" width="21.42578125" bestFit="1" customWidth="1"/>
  </cols>
  <sheetData>
    <row r="3" spans="1:22" x14ac:dyDescent="0.25">
      <c r="A3" s="264" t="s">
        <v>159</v>
      </c>
      <c r="B3" s="264"/>
      <c r="C3" s="264"/>
      <c r="D3" s="245"/>
      <c r="G3" s="264" t="s">
        <v>169</v>
      </c>
      <c r="H3" s="264"/>
      <c r="I3" s="264"/>
      <c r="M3" s="316" t="s">
        <v>197</v>
      </c>
      <c r="N3" s="316"/>
      <c r="O3" s="316"/>
      <c r="P3" s="246"/>
      <c r="Q3" s="198"/>
      <c r="R3" s="198"/>
      <c r="S3" s="316" t="s">
        <v>198</v>
      </c>
      <c r="T3" s="316"/>
      <c r="U3" s="316"/>
      <c r="V3" s="316"/>
    </row>
    <row r="4" spans="1:22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/>
      <c r="F4" s="198"/>
      <c r="G4" s="198" t="s">
        <v>162</v>
      </c>
      <c r="H4" s="198" t="s">
        <v>160</v>
      </c>
      <c r="I4" s="198" t="s">
        <v>161</v>
      </c>
      <c r="J4" s="198" t="s">
        <v>170</v>
      </c>
      <c r="K4" s="198"/>
      <c r="L4" s="198"/>
      <c r="M4" s="198" t="s">
        <v>162</v>
      </c>
      <c r="N4" s="198" t="s">
        <v>160</v>
      </c>
      <c r="O4" s="198" t="s">
        <v>161</v>
      </c>
      <c r="P4" s="198" t="s">
        <v>170</v>
      </c>
      <c r="Q4" s="198"/>
      <c r="R4" s="198"/>
      <c r="S4" s="198" t="s">
        <v>162</v>
      </c>
      <c r="T4" s="198" t="s">
        <v>160</v>
      </c>
      <c r="U4" s="198" t="s">
        <v>161</v>
      </c>
      <c r="V4" s="198" t="s">
        <v>170</v>
      </c>
    </row>
    <row r="5" spans="1:22" x14ac:dyDescent="0.25">
      <c r="A5" s="198" t="s">
        <v>163</v>
      </c>
      <c r="B5" s="198">
        <v>325</v>
      </c>
      <c r="C5" s="198">
        <v>396</v>
      </c>
      <c r="D5" s="199">
        <f>C5/B5</f>
        <v>1.2184615384615385</v>
      </c>
      <c r="E5" s="198"/>
      <c r="F5" s="198"/>
      <c r="G5" s="198" t="s">
        <v>163</v>
      </c>
      <c r="H5" s="198">
        <v>325</v>
      </c>
      <c r="I5" s="198">
        <v>407</v>
      </c>
      <c r="J5" s="199">
        <f>I5/H5</f>
        <v>1.2523076923076923</v>
      </c>
      <c r="K5" s="198"/>
      <c r="L5" s="198"/>
      <c r="M5" s="198" t="s">
        <v>163</v>
      </c>
      <c r="N5" s="198">
        <v>322</v>
      </c>
      <c r="O5" s="198">
        <v>391</v>
      </c>
      <c r="P5" s="199">
        <f>O5/N5</f>
        <v>1.2142857142857142</v>
      </c>
      <c r="Q5" s="198"/>
      <c r="R5" s="198"/>
      <c r="S5" s="198" t="s">
        <v>163</v>
      </c>
      <c r="T5" s="198">
        <v>317</v>
      </c>
      <c r="U5" s="198">
        <v>384</v>
      </c>
      <c r="V5" s="199">
        <f>U5/T5</f>
        <v>1.2113564668769716</v>
      </c>
    </row>
    <row r="6" spans="1:22" x14ac:dyDescent="0.25">
      <c r="A6" s="198" t="s">
        <v>168</v>
      </c>
      <c r="B6" s="198">
        <v>329</v>
      </c>
      <c r="C6" s="198">
        <v>453</v>
      </c>
      <c r="D6" s="200">
        <f t="shared" ref="D6:D9" si="0">C6/B6</f>
        <v>1.3768996960486322</v>
      </c>
      <c r="E6" s="198"/>
      <c r="F6" s="198"/>
      <c r="G6" s="198" t="s">
        <v>168</v>
      </c>
      <c r="H6" s="198">
        <v>327</v>
      </c>
      <c r="I6" s="198">
        <v>523</v>
      </c>
      <c r="J6" s="200">
        <f t="shared" ref="J6:J9" si="1">I6/H6</f>
        <v>1.5993883792048931</v>
      </c>
      <c r="K6" s="198"/>
      <c r="L6" s="198"/>
      <c r="M6" s="198" t="s">
        <v>168</v>
      </c>
      <c r="N6" s="198">
        <v>321</v>
      </c>
      <c r="O6" s="198">
        <v>437</v>
      </c>
      <c r="P6" s="200">
        <f t="shared" ref="P6:P9" si="2">O6/N6</f>
        <v>1.3613707165109035</v>
      </c>
      <c r="Q6" s="198"/>
      <c r="R6" s="198"/>
      <c r="S6" s="198" t="s">
        <v>168</v>
      </c>
      <c r="T6" s="198">
        <v>317</v>
      </c>
      <c r="U6" s="198">
        <v>487</v>
      </c>
      <c r="V6" s="200">
        <f t="shared" ref="V6:V9" si="3">U6/T6</f>
        <v>1.5362776025236593</v>
      </c>
    </row>
    <row r="7" spans="1:22" x14ac:dyDescent="0.25">
      <c r="A7" s="198" t="s">
        <v>164</v>
      </c>
      <c r="B7" s="198">
        <v>329</v>
      </c>
      <c r="C7" s="198">
        <v>412</v>
      </c>
      <c r="D7" s="200">
        <f t="shared" si="0"/>
        <v>1.2522796352583587</v>
      </c>
      <c r="E7" s="198"/>
      <c r="F7" s="198"/>
      <c r="G7" s="200" t="s">
        <v>164</v>
      </c>
      <c r="H7" s="198">
        <v>315</v>
      </c>
      <c r="I7" s="198">
        <v>395</v>
      </c>
      <c r="J7" s="200">
        <f t="shared" si="1"/>
        <v>1.253968253968254</v>
      </c>
      <c r="K7" s="198"/>
      <c r="L7" s="198"/>
      <c r="M7" s="198" t="s">
        <v>164</v>
      </c>
      <c r="N7">
        <v>326</v>
      </c>
      <c r="O7">
        <v>405</v>
      </c>
      <c r="P7" s="200">
        <f t="shared" si="2"/>
        <v>1.2423312883435582</v>
      </c>
      <c r="Q7" s="198"/>
      <c r="R7" s="198"/>
      <c r="S7" s="198" t="s">
        <v>164</v>
      </c>
      <c r="T7" s="198">
        <v>322</v>
      </c>
      <c r="U7" s="198">
        <v>415</v>
      </c>
      <c r="V7" s="200">
        <f t="shared" si="3"/>
        <v>1.2888198757763976</v>
      </c>
    </row>
    <row r="8" spans="1:22" x14ac:dyDescent="0.25">
      <c r="A8" s="198" t="s">
        <v>165</v>
      </c>
      <c r="B8" s="198">
        <v>330</v>
      </c>
      <c r="C8" s="198">
        <v>454</v>
      </c>
      <c r="D8" s="200">
        <f t="shared" si="0"/>
        <v>1.3757575757575757</v>
      </c>
      <c r="E8" s="198"/>
      <c r="F8" s="198"/>
      <c r="G8" s="200" t="s">
        <v>165</v>
      </c>
      <c r="H8" s="198">
        <v>315</v>
      </c>
      <c r="I8" s="198">
        <v>452</v>
      </c>
      <c r="J8" s="200">
        <f t="shared" si="1"/>
        <v>1.4349206349206349</v>
      </c>
      <c r="K8" s="198"/>
      <c r="L8" s="198"/>
      <c r="M8" s="198" t="s">
        <v>165</v>
      </c>
      <c r="N8" s="198">
        <v>333</v>
      </c>
      <c r="O8" s="198">
        <v>499</v>
      </c>
      <c r="P8" s="200">
        <f t="shared" si="2"/>
        <v>1.4984984984984986</v>
      </c>
      <c r="Q8" s="198"/>
      <c r="R8" s="198"/>
      <c r="S8" s="198" t="s">
        <v>165</v>
      </c>
      <c r="T8" s="198">
        <v>310</v>
      </c>
      <c r="U8" s="198">
        <v>457</v>
      </c>
      <c r="V8" s="200">
        <f t="shared" si="3"/>
        <v>1.4741935483870967</v>
      </c>
    </row>
    <row r="9" spans="1:22" x14ac:dyDescent="0.25">
      <c r="A9" s="198" t="s">
        <v>166</v>
      </c>
      <c r="B9" s="198">
        <v>331</v>
      </c>
      <c r="C9" s="198">
        <v>441</v>
      </c>
      <c r="D9" s="200">
        <f t="shared" si="0"/>
        <v>1.3323262839879153</v>
      </c>
      <c r="E9" s="198"/>
      <c r="F9" s="198"/>
      <c r="G9" s="200" t="s">
        <v>166</v>
      </c>
      <c r="H9" s="198">
        <v>329</v>
      </c>
      <c r="I9" s="198">
        <v>453</v>
      </c>
      <c r="J9" s="200">
        <f t="shared" si="1"/>
        <v>1.3768996960486322</v>
      </c>
      <c r="K9" s="198"/>
      <c r="L9" s="198"/>
      <c r="M9" s="198" t="s">
        <v>166</v>
      </c>
      <c r="N9" s="198">
        <v>336</v>
      </c>
      <c r="O9" s="198">
        <v>484</v>
      </c>
      <c r="P9" s="200">
        <f t="shared" si="2"/>
        <v>1.4404761904761905</v>
      </c>
      <c r="Q9" s="198"/>
      <c r="R9" s="198"/>
      <c r="S9" s="198" t="s">
        <v>166</v>
      </c>
      <c r="T9" s="198">
        <v>315</v>
      </c>
      <c r="U9" s="198">
        <v>561</v>
      </c>
      <c r="V9" s="200">
        <f t="shared" si="3"/>
        <v>1.7809523809523808</v>
      </c>
    </row>
    <row r="20" spans="1:5" x14ac:dyDescent="0.25">
      <c r="B20" t="s">
        <v>176</v>
      </c>
      <c r="C20" t="s">
        <v>177</v>
      </c>
      <c r="D20" t="s">
        <v>281</v>
      </c>
      <c r="E20" t="s">
        <v>282</v>
      </c>
    </row>
    <row r="21" spans="1:5" x14ac:dyDescent="0.25">
      <c r="A21" s="198" t="s">
        <v>200</v>
      </c>
      <c r="B21" s="250">
        <v>1.2184615384615385</v>
      </c>
      <c r="C21" s="251">
        <v>1.2523076923076923</v>
      </c>
      <c r="D21" s="251">
        <v>1.2142857142857142</v>
      </c>
      <c r="E21" s="251">
        <v>1.2113564668769716</v>
      </c>
    </row>
    <row r="22" spans="1:5" x14ac:dyDescent="0.25">
      <c r="A22" s="198" t="s">
        <v>201</v>
      </c>
      <c r="B22" s="252">
        <v>1.3768996960486322</v>
      </c>
      <c r="C22" s="251">
        <v>1.5993883792048931</v>
      </c>
      <c r="D22" s="251">
        <v>1.3613707165109035</v>
      </c>
      <c r="E22" s="251">
        <v>1.5362776025236593</v>
      </c>
    </row>
    <row r="23" spans="1:5" x14ac:dyDescent="0.25">
      <c r="A23" s="198" t="s">
        <v>202</v>
      </c>
      <c r="B23" s="252">
        <v>1.2522796352583587</v>
      </c>
      <c r="C23" s="251">
        <v>1.253968253968254</v>
      </c>
      <c r="D23" s="251">
        <v>1.2423312883435582</v>
      </c>
      <c r="E23" s="251">
        <v>1.2888198757763976</v>
      </c>
    </row>
    <row r="24" spans="1:5" x14ac:dyDescent="0.25">
      <c r="A24" s="198" t="s">
        <v>203</v>
      </c>
      <c r="B24" s="252">
        <v>1.3757575757575757</v>
      </c>
      <c r="C24" s="251">
        <v>1.4349206349206349</v>
      </c>
      <c r="D24" s="251">
        <v>1.4984984984984986</v>
      </c>
      <c r="E24" s="251">
        <v>1.4741935483870967</v>
      </c>
    </row>
    <row r="25" spans="1:5" x14ac:dyDescent="0.25">
      <c r="A25" s="198" t="s">
        <v>204</v>
      </c>
      <c r="B25" s="252">
        <v>1.3323262839879153</v>
      </c>
      <c r="C25" s="251">
        <v>1.3768996960486322</v>
      </c>
      <c r="D25" s="251">
        <v>1.4404761904761905</v>
      </c>
      <c r="E25" s="251">
        <v>1.7809523809523808</v>
      </c>
    </row>
    <row r="26" spans="1:5" x14ac:dyDescent="0.25">
      <c r="A26" s="198"/>
    </row>
  </sheetData>
  <mergeCells count="4">
    <mergeCell ref="A3:C3"/>
    <mergeCell ref="G3:I3"/>
    <mergeCell ref="M3:O3"/>
    <mergeCell ref="S3:V3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733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83" t="s">
        <v>87</v>
      </c>
      <c r="B1" s="284"/>
      <c r="C1" s="284"/>
      <c r="D1" s="284"/>
      <c r="E1" s="284"/>
      <c r="F1" s="284"/>
      <c r="G1" s="284"/>
      <c r="H1" s="284"/>
      <c r="I1" s="284"/>
      <c r="J1" s="284"/>
      <c r="K1" s="284"/>
      <c r="L1" s="284"/>
      <c r="M1" s="284"/>
      <c r="N1" s="284"/>
      <c r="O1" s="284"/>
      <c r="P1" s="284"/>
      <c r="Q1" s="284"/>
      <c r="R1" s="284"/>
      <c r="S1" s="284"/>
      <c r="T1" s="284"/>
      <c r="U1" s="284"/>
      <c r="V1" s="284"/>
      <c r="W1" s="284"/>
    </row>
    <row r="4" spans="1:23" x14ac:dyDescent="0.25">
      <c r="A4" s="279" t="s">
        <v>23</v>
      </c>
      <c r="B4" s="280"/>
      <c r="C4" s="280"/>
      <c r="D4" s="280"/>
      <c r="E4" s="280"/>
      <c r="F4" s="280"/>
      <c r="G4" s="280"/>
      <c r="H4" s="280"/>
      <c r="I4" s="280"/>
      <c r="J4" s="280"/>
      <c r="K4" s="280"/>
      <c r="L4" s="280"/>
      <c r="M4" s="280"/>
      <c r="N4" s="280"/>
      <c r="O4" s="280"/>
      <c r="P4" s="280"/>
      <c r="Q4" s="280"/>
      <c r="R4" s="280"/>
    </row>
    <row r="5" spans="1:23" x14ac:dyDescent="0.25">
      <c r="A5" s="274" t="s">
        <v>31</v>
      </c>
      <c r="B5" s="274"/>
      <c r="C5" s="274"/>
      <c r="D5" s="274"/>
      <c r="E5" s="274"/>
      <c r="F5" s="274"/>
      <c r="G5" s="273" t="s">
        <v>32</v>
      </c>
      <c r="H5" s="274"/>
      <c r="I5" s="274"/>
      <c r="J5" s="274"/>
      <c r="K5" s="274"/>
      <c r="L5" s="275"/>
      <c r="M5" s="273" t="s">
        <v>33</v>
      </c>
      <c r="N5" s="274"/>
      <c r="O5" s="274"/>
      <c r="P5" s="274"/>
      <c r="Q5" s="274"/>
      <c r="R5" s="275"/>
    </row>
    <row r="6" spans="1:23" x14ac:dyDescent="0.25">
      <c r="A6" s="276" t="s">
        <v>24</v>
      </c>
      <c r="B6" s="277"/>
      <c r="C6" s="278"/>
      <c r="D6" s="276" t="s">
        <v>30</v>
      </c>
      <c r="E6" s="277"/>
      <c r="F6" s="278"/>
      <c r="G6" s="276" t="s">
        <v>24</v>
      </c>
      <c r="H6" s="277"/>
      <c r="I6" s="278"/>
      <c r="J6" s="276" t="s">
        <v>30</v>
      </c>
      <c r="K6" s="277"/>
      <c r="L6" s="278"/>
      <c r="M6" s="276" t="s">
        <v>24</v>
      </c>
      <c r="N6" s="277"/>
      <c r="O6" s="278"/>
      <c r="P6" s="276" t="s">
        <v>30</v>
      </c>
      <c r="Q6" s="277"/>
      <c r="R6" s="278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79" t="s">
        <v>36</v>
      </c>
      <c r="B40" s="280"/>
      <c r="C40" s="280"/>
      <c r="D40" s="280"/>
      <c r="E40" s="280"/>
      <c r="F40" s="280"/>
      <c r="G40" s="280"/>
      <c r="H40" s="280"/>
      <c r="I40" s="280"/>
      <c r="J40" s="280"/>
      <c r="K40" s="280"/>
      <c r="L40" s="280"/>
      <c r="M40" s="280"/>
      <c r="N40" s="280"/>
      <c r="O40" s="280"/>
      <c r="P40" s="280"/>
      <c r="Q40" s="280"/>
      <c r="R40" s="280"/>
    </row>
    <row r="41" spans="1:18" x14ac:dyDescent="0.25">
      <c r="A41" s="274" t="s">
        <v>31</v>
      </c>
      <c r="B41" s="274"/>
      <c r="C41" s="274"/>
      <c r="D41" s="274"/>
      <c r="E41" s="274"/>
      <c r="F41" s="274"/>
      <c r="G41" s="273" t="s">
        <v>32</v>
      </c>
      <c r="H41" s="274"/>
      <c r="I41" s="274"/>
      <c r="J41" s="274"/>
      <c r="K41" s="274"/>
      <c r="L41" s="275"/>
      <c r="M41" s="273" t="s">
        <v>33</v>
      </c>
      <c r="N41" s="274"/>
      <c r="O41" s="274"/>
      <c r="P41" s="274"/>
      <c r="Q41" s="274"/>
      <c r="R41" s="275"/>
    </row>
    <row r="42" spans="1:18" x14ac:dyDescent="0.25">
      <c r="A42" s="276" t="s">
        <v>24</v>
      </c>
      <c r="B42" s="277"/>
      <c r="C42" s="278"/>
      <c r="D42" s="276" t="s">
        <v>30</v>
      </c>
      <c r="E42" s="277"/>
      <c r="F42" s="278"/>
      <c r="G42" s="276" t="s">
        <v>24</v>
      </c>
      <c r="H42" s="277"/>
      <c r="I42" s="278"/>
      <c r="J42" s="276" t="s">
        <v>30</v>
      </c>
      <c r="K42" s="277"/>
      <c r="L42" s="278"/>
      <c r="M42" s="276" t="s">
        <v>24</v>
      </c>
      <c r="N42" s="277"/>
      <c r="O42" s="278"/>
      <c r="P42" s="276" t="s">
        <v>30</v>
      </c>
      <c r="Q42" s="277"/>
      <c r="R42" s="278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79" t="s">
        <v>38</v>
      </c>
      <c r="B74" s="280"/>
      <c r="C74" s="280"/>
      <c r="D74" s="280"/>
      <c r="E74" s="280"/>
      <c r="F74" s="280"/>
      <c r="G74" s="280"/>
      <c r="H74" s="280"/>
      <c r="I74" s="280"/>
      <c r="J74" s="280"/>
      <c r="K74" s="280"/>
      <c r="L74" s="280"/>
      <c r="M74" s="280"/>
      <c r="N74" s="280"/>
      <c r="O74" s="280"/>
      <c r="P74" s="280"/>
      <c r="Q74" s="280"/>
      <c r="R74" s="280"/>
    </row>
    <row r="75" spans="1:18" x14ac:dyDescent="0.25">
      <c r="A75" s="274" t="s">
        <v>31</v>
      </c>
      <c r="B75" s="274"/>
      <c r="C75" s="274"/>
      <c r="D75" s="274"/>
      <c r="E75" s="274"/>
      <c r="F75" s="274"/>
      <c r="G75" s="273" t="s">
        <v>32</v>
      </c>
      <c r="H75" s="274"/>
      <c r="I75" s="274"/>
      <c r="J75" s="274"/>
      <c r="K75" s="274"/>
      <c r="L75" s="275"/>
      <c r="M75" s="273" t="s">
        <v>33</v>
      </c>
      <c r="N75" s="274"/>
      <c r="O75" s="274"/>
      <c r="P75" s="274"/>
      <c r="Q75" s="274"/>
      <c r="R75" s="275"/>
    </row>
    <row r="76" spans="1:18" x14ac:dyDescent="0.25">
      <c r="A76" s="276" t="s">
        <v>24</v>
      </c>
      <c r="B76" s="277"/>
      <c r="C76" s="278"/>
      <c r="D76" s="276" t="s">
        <v>30</v>
      </c>
      <c r="E76" s="277"/>
      <c r="F76" s="278"/>
      <c r="G76" s="276" t="s">
        <v>24</v>
      </c>
      <c r="H76" s="277"/>
      <c r="I76" s="278"/>
      <c r="J76" s="276" t="s">
        <v>30</v>
      </c>
      <c r="K76" s="277"/>
      <c r="L76" s="278"/>
      <c r="M76" s="276" t="s">
        <v>24</v>
      </c>
      <c r="N76" s="277"/>
      <c r="O76" s="278"/>
      <c r="P76" s="276" t="s">
        <v>30</v>
      </c>
      <c r="Q76" s="277"/>
      <c r="R76" s="278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79" t="s">
        <v>47</v>
      </c>
      <c r="B108" s="280"/>
      <c r="C108" s="280"/>
      <c r="D108" s="280"/>
      <c r="E108" s="280"/>
      <c r="F108" s="280"/>
      <c r="G108" s="280"/>
      <c r="H108" s="280"/>
      <c r="I108" s="280"/>
      <c r="J108" s="280"/>
      <c r="K108" s="280"/>
      <c r="L108" s="280"/>
      <c r="M108" s="280"/>
      <c r="N108" s="280"/>
      <c r="O108" s="280"/>
      <c r="P108" s="280"/>
      <c r="Q108" s="280"/>
      <c r="R108" s="280"/>
    </row>
    <row r="109" spans="1:18" x14ac:dyDescent="0.25">
      <c r="A109" s="274" t="s">
        <v>31</v>
      </c>
      <c r="B109" s="274"/>
      <c r="C109" s="274"/>
      <c r="D109" s="274"/>
      <c r="E109" s="274"/>
      <c r="F109" s="274"/>
      <c r="G109" s="273" t="s">
        <v>32</v>
      </c>
      <c r="H109" s="274"/>
      <c r="I109" s="274"/>
      <c r="J109" s="274"/>
      <c r="K109" s="274"/>
      <c r="L109" s="275"/>
      <c r="M109" s="273" t="s">
        <v>33</v>
      </c>
      <c r="N109" s="274"/>
      <c r="O109" s="274"/>
      <c r="P109" s="274"/>
      <c r="Q109" s="274"/>
      <c r="R109" s="275"/>
    </row>
    <row r="110" spans="1:18" x14ac:dyDescent="0.25">
      <c r="A110" s="276" t="s">
        <v>24</v>
      </c>
      <c r="B110" s="277"/>
      <c r="C110" s="278"/>
      <c r="D110" s="276" t="s">
        <v>30</v>
      </c>
      <c r="E110" s="277"/>
      <c r="F110" s="278"/>
      <c r="G110" s="276" t="s">
        <v>24</v>
      </c>
      <c r="H110" s="277"/>
      <c r="I110" s="278"/>
      <c r="J110" s="276" t="s">
        <v>30</v>
      </c>
      <c r="K110" s="277"/>
      <c r="L110" s="278"/>
      <c r="M110" s="276" t="s">
        <v>24</v>
      </c>
      <c r="N110" s="277"/>
      <c r="O110" s="278"/>
      <c r="P110" s="276" t="s">
        <v>30</v>
      </c>
      <c r="Q110" s="277"/>
      <c r="R110" s="278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82" t="s">
        <v>31</v>
      </c>
      <c r="D145" s="282"/>
      <c r="E145" s="282"/>
      <c r="F145" s="282"/>
      <c r="G145" s="282"/>
      <c r="H145" s="282"/>
      <c r="I145" s="282"/>
      <c r="J145" s="282"/>
      <c r="K145" s="282" t="s">
        <v>32</v>
      </c>
      <c r="L145" s="282"/>
      <c r="M145" s="282"/>
      <c r="N145" s="282"/>
      <c r="O145" s="282"/>
      <c r="P145" s="282"/>
      <c r="Q145" s="282"/>
      <c r="R145" s="282"/>
      <c r="S145" s="282" t="s">
        <v>33</v>
      </c>
      <c r="T145" s="282"/>
      <c r="U145" s="282"/>
      <c r="V145" s="282"/>
      <c r="W145" s="282"/>
      <c r="X145" s="282"/>
      <c r="Y145" s="282"/>
      <c r="Z145" s="282"/>
      <c r="AA145" s="47"/>
      <c r="AB145" s="47"/>
      <c r="AC145" s="47"/>
      <c r="AD145" s="45"/>
      <c r="AE145" s="45"/>
      <c r="AF145" s="45"/>
      <c r="AG145" s="281"/>
      <c r="AH145" s="281"/>
      <c r="AI145" s="281"/>
    </row>
    <row r="146" spans="1:35" x14ac:dyDescent="0.25">
      <c r="C146" s="282" t="s">
        <v>43</v>
      </c>
      <c r="D146" s="282"/>
      <c r="E146" s="282"/>
      <c r="F146" s="282"/>
      <c r="G146" s="282" t="s">
        <v>44</v>
      </c>
      <c r="H146" s="282"/>
      <c r="I146" s="282"/>
      <c r="J146" s="282"/>
      <c r="K146" s="282" t="s">
        <v>43</v>
      </c>
      <c r="L146" s="282"/>
      <c r="M146" s="282"/>
      <c r="N146" s="282"/>
      <c r="O146" s="282" t="s">
        <v>44</v>
      </c>
      <c r="P146" s="282"/>
      <c r="Q146" s="282"/>
      <c r="R146" s="282"/>
      <c r="S146" s="282" t="s">
        <v>43</v>
      </c>
      <c r="T146" s="282"/>
      <c r="U146" s="282"/>
      <c r="V146" s="282"/>
      <c r="W146" s="282" t="s">
        <v>44</v>
      </c>
      <c r="X146" s="282"/>
      <c r="Y146" s="282"/>
      <c r="Z146" s="282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71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71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71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71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71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71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72" t="s">
        <v>48</v>
      </c>
      <c r="C156" s="272"/>
      <c r="D156" s="272"/>
      <c r="E156" s="272"/>
      <c r="F156" s="272"/>
      <c r="G156" s="272"/>
      <c r="H156" s="272"/>
      <c r="I156" s="272"/>
      <c r="J156" s="272"/>
      <c r="K156" s="272"/>
      <c r="L156" s="272"/>
      <c r="M156" s="272"/>
      <c r="N156" s="272"/>
      <c r="O156" s="272"/>
      <c r="P156" s="272"/>
      <c r="Q156" s="272"/>
      <c r="R156" s="272"/>
      <c r="S156" s="272"/>
      <c r="T156" s="272"/>
      <c r="U156" s="272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67" t="s">
        <v>53</v>
      </c>
      <c r="C174" s="267"/>
      <c r="D174" s="267"/>
      <c r="E174" s="267"/>
      <c r="F174" s="267"/>
      <c r="G174" s="267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82" t="s">
        <v>40</v>
      </c>
      <c r="D198" s="282"/>
      <c r="E198" s="282"/>
      <c r="F198" s="282"/>
      <c r="G198" s="282"/>
      <c r="H198" s="282"/>
      <c r="I198" s="282" t="s">
        <v>41</v>
      </c>
      <c r="J198" s="282"/>
      <c r="K198" s="282"/>
      <c r="L198" s="282"/>
      <c r="M198" s="282"/>
      <c r="N198" s="282"/>
      <c r="O198" s="282" t="s">
        <v>42</v>
      </c>
      <c r="P198" s="282"/>
      <c r="Q198" s="282"/>
      <c r="R198" s="282"/>
      <c r="S198" s="282"/>
      <c r="T198" s="282"/>
      <c r="U198" s="282" t="s">
        <v>76</v>
      </c>
      <c r="V198" s="282"/>
      <c r="W198" s="282"/>
      <c r="X198" s="282"/>
      <c r="Y198" s="282"/>
      <c r="Z198" s="282"/>
    </row>
    <row r="199" spans="1:32" x14ac:dyDescent="0.25">
      <c r="C199" s="282" t="s">
        <v>43</v>
      </c>
      <c r="D199" s="282"/>
      <c r="E199" s="282"/>
      <c r="F199" s="282" t="s">
        <v>44</v>
      </c>
      <c r="G199" s="282"/>
      <c r="H199" s="282"/>
      <c r="I199" s="282" t="s">
        <v>43</v>
      </c>
      <c r="J199" s="282"/>
      <c r="K199" s="282"/>
      <c r="L199" s="282" t="s">
        <v>44</v>
      </c>
      <c r="M199" s="282"/>
      <c r="N199" s="282"/>
      <c r="O199" s="282" t="s">
        <v>43</v>
      </c>
      <c r="P199" s="282"/>
      <c r="Q199" s="282"/>
      <c r="R199" s="282" t="s">
        <v>44</v>
      </c>
      <c r="S199" s="282"/>
      <c r="T199" s="282"/>
      <c r="U199" s="282" t="s">
        <v>43</v>
      </c>
      <c r="V199" s="282"/>
      <c r="W199" s="282"/>
      <c r="X199" s="282" t="s">
        <v>44</v>
      </c>
      <c r="Y199" s="282"/>
      <c r="Z199" s="282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71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71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71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71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71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71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72" t="s">
        <v>51</v>
      </c>
      <c r="C209" s="272"/>
      <c r="D209" s="272"/>
      <c r="E209" s="272"/>
      <c r="F209" s="272"/>
      <c r="G209" s="272"/>
      <c r="H209" s="272"/>
      <c r="I209" s="272"/>
      <c r="J209" s="272"/>
      <c r="K209" s="272"/>
      <c r="L209" s="272"/>
      <c r="M209" s="272"/>
      <c r="N209" s="272"/>
      <c r="O209" s="272"/>
      <c r="P209" s="272"/>
      <c r="Q209" s="272"/>
      <c r="R209" s="272"/>
      <c r="S209" s="272"/>
      <c r="T209" s="272"/>
      <c r="U209" s="272"/>
      <c r="V209" s="272"/>
      <c r="W209" s="272"/>
      <c r="X209" s="272"/>
      <c r="Y209" s="272"/>
      <c r="Z209" s="272"/>
      <c r="AA209" s="272"/>
      <c r="AB209" s="272"/>
      <c r="AC209" s="272"/>
      <c r="AD209" s="272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67" t="s">
        <v>52</v>
      </c>
      <c r="Q226" s="267"/>
      <c r="R226" s="267"/>
      <c r="S226" s="267"/>
      <c r="T226" s="267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67" t="s">
        <v>54</v>
      </c>
      <c r="Q227" s="267"/>
      <c r="R227" s="267"/>
      <c r="S227" s="267"/>
      <c r="T227" s="267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67" t="s">
        <v>52</v>
      </c>
      <c r="C243" s="267"/>
      <c r="D243" s="267"/>
      <c r="E243" s="267"/>
      <c r="F243" s="267"/>
      <c r="G243" s="41"/>
      <c r="H243" s="34"/>
      <c r="I243" s="267" t="s">
        <v>52</v>
      </c>
      <c r="J243" s="267"/>
      <c r="K243" s="267"/>
      <c r="L243" s="267"/>
      <c r="M243" s="267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83" t="s">
        <v>56</v>
      </c>
      <c r="B256" s="284"/>
      <c r="C256" s="284"/>
      <c r="D256" s="284"/>
      <c r="E256" s="284"/>
      <c r="F256" s="284"/>
      <c r="G256" s="284"/>
      <c r="H256" s="284"/>
      <c r="I256" s="284"/>
      <c r="J256" s="284"/>
      <c r="K256" s="284"/>
      <c r="L256" s="284"/>
      <c r="M256" s="284"/>
      <c r="N256" s="284"/>
      <c r="O256" s="284"/>
      <c r="P256" s="284"/>
      <c r="Q256" s="284"/>
      <c r="R256" s="284"/>
      <c r="S256" s="284"/>
      <c r="T256" s="284"/>
      <c r="U256" s="284"/>
      <c r="V256" s="284"/>
      <c r="W256" s="284"/>
    </row>
    <row r="259" spans="1:18" x14ac:dyDescent="0.25">
      <c r="A259" s="279" t="s">
        <v>23</v>
      </c>
      <c r="B259" s="280"/>
      <c r="C259" s="280"/>
      <c r="D259" s="280"/>
      <c r="E259" s="280"/>
      <c r="F259" s="280"/>
      <c r="G259" s="280"/>
      <c r="H259" s="280"/>
      <c r="I259" s="280"/>
      <c r="J259" s="280"/>
      <c r="K259" s="280"/>
      <c r="L259" s="280"/>
      <c r="M259" s="280"/>
      <c r="N259" s="280"/>
      <c r="O259" s="280"/>
      <c r="P259" s="280"/>
      <c r="Q259" s="280"/>
      <c r="R259" s="280"/>
    </row>
    <row r="260" spans="1:18" x14ac:dyDescent="0.25">
      <c r="A260" s="274" t="s">
        <v>31</v>
      </c>
      <c r="B260" s="274"/>
      <c r="C260" s="274"/>
      <c r="D260" s="274"/>
      <c r="E260" s="274"/>
      <c r="F260" s="274"/>
      <c r="G260" s="273" t="s">
        <v>32</v>
      </c>
      <c r="H260" s="274"/>
      <c r="I260" s="274"/>
      <c r="J260" s="274"/>
      <c r="K260" s="274"/>
      <c r="L260" s="275"/>
      <c r="M260" s="273" t="s">
        <v>33</v>
      </c>
      <c r="N260" s="274"/>
      <c r="O260" s="274"/>
      <c r="P260" s="274"/>
      <c r="Q260" s="274"/>
      <c r="R260" s="275"/>
    </row>
    <row r="261" spans="1:18" x14ac:dyDescent="0.25">
      <c r="A261" s="276" t="s">
        <v>24</v>
      </c>
      <c r="B261" s="277"/>
      <c r="C261" s="278"/>
      <c r="D261" s="276" t="s">
        <v>30</v>
      </c>
      <c r="E261" s="277"/>
      <c r="F261" s="278"/>
      <c r="G261" s="276" t="s">
        <v>24</v>
      </c>
      <c r="H261" s="277"/>
      <c r="I261" s="278"/>
      <c r="J261" s="276" t="s">
        <v>30</v>
      </c>
      <c r="K261" s="277"/>
      <c r="L261" s="278"/>
      <c r="M261" s="276" t="s">
        <v>24</v>
      </c>
      <c r="N261" s="277"/>
      <c r="O261" s="278"/>
      <c r="P261" s="276" t="s">
        <v>30</v>
      </c>
      <c r="Q261" s="277"/>
      <c r="R261" s="278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79" t="s">
        <v>36</v>
      </c>
      <c r="B295" s="280"/>
      <c r="C295" s="280"/>
      <c r="D295" s="280"/>
      <c r="E295" s="280"/>
      <c r="F295" s="280"/>
      <c r="G295" s="280"/>
      <c r="H295" s="280"/>
      <c r="I295" s="280"/>
      <c r="J295" s="280"/>
      <c r="K295" s="280"/>
      <c r="L295" s="280"/>
      <c r="M295" s="280"/>
      <c r="N295" s="280"/>
      <c r="O295" s="280"/>
      <c r="P295" s="280"/>
      <c r="Q295" s="280"/>
      <c r="R295" s="280"/>
    </row>
    <row r="296" spans="1:18" x14ac:dyDescent="0.25">
      <c r="A296" s="274" t="s">
        <v>31</v>
      </c>
      <c r="B296" s="274"/>
      <c r="C296" s="274"/>
      <c r="D296" s="274"/>
      <c r="E296" s="274"/>
      <c r="F296" s="274"/>
      <c r="G296" s="273" t="s">
        <v>32</v>
      </c>
      <c r="H296" s="274"/>
      <c r="I296" s="274"/>
      <c r="J296" s="274"/>
      <c r="K296" s="274"/>
      <c r="L296" s="275"/>
      <c r="M296" s="273" t="s">
        <v>33</v>
      </c>
      <c r="N296" s="274"/>
      <c r="O296" s="274"/>
      <c r="P296" s="274"/>
      <c r="Q296" s="274"/>
      <c r="R296" s="275"/>
    </row>
    <row r="297" spans="1:18" x14ac:dyDescent="0.25">
      <c r="A297" s="276" t="s">
        <v>24</v>
      </c>
      <c r="B297" s="277"/>
      <c r="C297" s="278"/>
      <c r="D297" s="276" t="s">
        <v>30</v>
      </c>
      <c r="E297" s="277"/>
      <c r="F297" s="278"/>
      <c r="G297" s="276" t="s">
        <v>24</v>
      </c>
      <c r="H297" s="277"/>
      <c r="I297" s="278"/>
      <c r="J297" s="276" t="s">
        <v>30</v>
      </c>
      <c r="K297" s="277"/>
      <c r="L297" s="278"/>
      <c r="M297" s="276" t="s">
        <v>24</v>
      </c>
      <c r="N297" s="277"/>
      <c r="O297" s="278"/>
      <c r="P297" s="276" t="s">
        <v>30</v>
      </c>
      <c r="Q297" s="277"/>
      <c r="R297" s="278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79" t="s">
        <v>88</v>
      </c>
      <c r="B326" s="280"/>
      <c r="C326" s="280"/>
      <c r="D326" s="280"/>
      <c r="E326" s="280"/>
      <c r="F326" s="280"/>
      <c r="G326" s="280"/>
      <c r="H326" s="280"/>
      <c r="I326" s="280"/>
      <c r="J326" s="280"/>
      <c r="K326" s="280"/>
      <c r="L326" s="280"/>
      <c r="M326" s="280"/>
      <c r="N326" s="280"/>
      <c r="O326" s="280"/>
      <c r="P326" s="280"/>
      <c r="Q326" s="280"/>
      <c r="R326" s="280"/>
    </row>
    <row r="327" spans="1:18" x14ac:dyDescent="0.25">
      <c r="A327" s="274" t="s">
        <v>31</v>
      </c>
      <c r="B327" s="274"/>
      <c r="C327" s="274"/>
      <c r="D327" s="274"/>
      <c r="E327" s="274"/>
      <c r="F327" s="274"/>
      <c r="G327" s="273" t="s">
        <v>32</v>
      </c>
      <c r="H327" s="274"/>
      <c r="I327" s="274"/>
      <c r="J327" s="274"/>
      <c r="K327" s="274"/>
      <c r="L327" s="275"/>
      <c r="M327" s="273" t="s">
        <v>33</v>
      </c>
      <c r="N327" s="274"/>
      <c r="O327" s="274"/>
      <c r="P327" s="274"/>
      <c r="Q327" s="274"/>
      <c r="R327" s="275"/>
    </row>
    <row r="328" spans="1:18" x14ac:dyDescent="0.25">
      <c r="A328" s="276" t="s">
        <v>24</v>
      </c>
      <c r="B328" s="277"/>
      <c r="C328" s="278"/>
      <c r="D328" s="276" t="s">
        <v>30</v>
      </c>
      <c r="E328" s="277"/>
      <c r="F328" s="278"/>
      <c r="G328" s="276" t="s">
        <v>24</v>
      </c>
      <c r="H328" s="277"/>
      <c r="I328" s="278"/>
      <c r="J328" s="276" t="s">
        <v>30</v>
      </c>
      <c r="K328" s="277"/>
      <c r="L328" s="278"/>
      <c r="M328" s="276" t="s">
        <v>24</v>
      </c>
      <c r="N328" s="277"/>
      <c r="O328" s="278"/>
      <c r="P328" s="276" t="s">
        <v>30</v>
      </c>
      <c r="Q328" s="277"/>
      <c r="R328" s="278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79" t="s">
        <v>38</v>
      </c>
      <c r="B358" s="280"/>
      <c r="C358" s="280"/>
      <c r="D358" s="280"/>
      <c r="E358" s="280"/>
      <c r="F358" s="280"/>
      <c r="G358" s="280"/>
      <c r="H358" s="280"/>
      <c r="I358" s="280"/>
      <c r="J358" s="280"/>
      <c r="K358" s="280"/>
      <c r="L358" s="280"/>
      <c r="M358" s="280"/>
      <c r="N358" s="280"/>
      <c r="O358" s="280"/>
      <c r="P358" s="280"/>
      <c r="Q358" s="280"/>
      <c r="R358" s="280"/>
    </row>
    <row r="359" spans="1:18" x14ac:dyDescent="0.25">
      <c r="A359" s="274" t="s">
        <v>31</v>
      </c>
      <c r="B359" s="274"/>
      <c r="C359" s="274"/>
      <c r="D359" s="274"/>
      <c r="E359" s="274"/>
      <c r="F359" s="274"/>
      <c r="G359" s="273" t="s">
        <v>32</v>
      </c>
      <c r="H359" s="274"/>
      <c r="I359" s="274"/>
      <c r="J359" s="274"/>
      <c r="K359" s="274"/>
      <c r="L359" s="275"/>
      <c r="M359" s="273" t="s">
        <v>33</v>
      </c>
      <c r="N359" s="274"/>
      <c r="O359" s="274"/>
      <c r="P359" s="274"/>
      <c r="Q359" s="274"/>
      <c r="R359" s="275"/>
    </row>
    <row r="360" spans="1:18" x14ac:dyDescent="0.25">
      <c r="A360" s="276" t="s">
        <v>24</v>
      </c>
      <c r="B360" s="277"/>
      <c r="C360" s="278"/>
      <c r="D360" s="276" t="s">
        <v>30</v>
      </c>
      <c r="E360" s="277"/>
      <c r="F360" s="278"/>
      <c r="G360" s="276" t="s">
        <v>24</v>
      </c>
      <c r="H360" s="277"/>
      <c r="I360" s="278"/>
      <c r="J360" s="276" t="s">
        <v>30</v>
      </c>
      <c r="K360" s="277"/>
      <c r="L360" s="278"/>
      <c r="M360" s="276" t="s">
        <v>24</v>
      </c>
      <c r="N360" s="277"/>
      <c r="O360" s="278"/>
      <c r="P360" s="276" t="s">
        <v>30</v>
      </c>
      <c r="Q360" s="277"/>
      <c r="R360" s="278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79" t="s">
        <v>89</v>
      </c>
      <c r="B390" s="280"/>
      <c r="C390" s="280"/>
      <c r="D390" s="280"/>
      <c r="E390" s="280"/>
      <c r="F390" s="280"/>
      <c r="G390" s="280"/>
      <c r="H390" s="280"/>
      <c r="I390" s="280"/>
      <c r="J390" s="280"/>
      <c r="K390" s="280"/>
      <c r="L390" s="280"/>
      <c r="M390" s="280"/>
      <c r="N390" s="280"/>
      <c r="O390" s="280"/>
      <c r="P390" s="280"/>
      <c r="Q390" s="280"/>
      <c r="R390" s="280"/>
    </row>
    <row r="391" spans="1:18" x14ac:dyDescent="0.25">
      <c r="A391" s="274" t="s">
        <v>31</v>
      </c>
      <c r="B391" s="274"/>
      <c r="C391" s="274"/>
      <c r="D391" s="274"/>
      <c r="E391" s="274"/>
      <c r="F391" s="274"/>
      <c r="G391" s="273" t="s">
        <v>32</v>
      </c>
      <c r="H391" s="274"/>
      <c r="I391" s="274"/>
      <c r="J391" s="274"/>
      <c r="K391" s="274"/>
      <c r="L391" s="275"/>
      <c r="M391" s="273" t="s">
        <v>33</v>
      </c>
      <c r="N391" s="274"/>
      <c r="O391" s="274"/>
      <c r="P391" s="274"/>
      <c r="Q391" s="274"/>
      <c r="R391" s="275"/>
    </row>
    <row r="392" spans="1:18" x14ac:dyDescent="0.25">
      <c r="A392" s="276" t="s">
        <v>24</v>
      </c>
      <c r="B392" s="277"/>
      <c r="C392" s="278"/>
      <c r="D392" s="276" t="s">
        <v>30</v>
      </c>
      <c r="E392" s="277"/>
      <c r="F392" s="278"/>
      <c r="G392" s="276" t="s">
        <v>24</v>
      </c>
      <c r="H392" s="277"/>
      <c r="I392" s="278"/>
      <c r="J392" s="276" t="s">
        <v>30</v>
      </c>
      <c r="K392" s="277"/>
      <c r="L392" s="278"/>
      <c r="M392" s="276" t="s">
        <v>24</v>
      </c>
      <c r="N392" s="277"/>
      <c r="O392" s="278"/>
      <c r="P392" s="276" t="s">
        <v>30</v>
      </c>
      <c r="Q392" s="277"/>
      <c r="R392" s="278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79" t="s">
        <v>90</v>
      </c>
      <c r="B421" s="280"/>
      <c r="C421" s="280"/>
      <c r="D421" s="280"/>
      <c r="E421" s="280"/>
      <c r="F421" s="280"/>
      <c r="G421" s="280"/>
      <c r="H421" s="280"/>
      <c r="I421" s="280"/>
      <c r="J421" s="280"/>
      <c r="K421" s="280"/>
      <c r="L421" s="280"/>
      <c r="M421" s="280"/>
      <c r="N421" s="280"/>
      <c r="O421" s="280"/>
      <c r="P421" s="280"/>
      <c r="Q421" s="280"/>
      <c r="R421" s="280"/>
    </row>
    <row r="422" spans="1:18" x14ac:dyDescent="0.25">
      <c r="A422" s="274" t="s">
        <v>31</v>
      </c>
      <c r="B422" s="274"/>
      <c r="C422" s="274"/>
      <c r="D422" s="274"/>
      <c r="E422" s="274"/>
      <c r="F422" s="274"/>
      <c r="G422" s="273" t="s">
        <v>32</v>
      </c>
      <c r="H422" s="274"/>
      <c r="I422" s="274"/>
      <c r="J422" s="274"/>
      <c r="K422" s="274"/>
      <c r="L422" s="275"/>
      <c r="M422" s="273" t="s">
        <v>33</v>
      </c>
      <c r="N422" s="274"/>
      <c r="O422" s="274"/>
      <c r="P422" s="274"/>
      <c r="Q422" s="274"/>
      <c r="R422" s="275"/>
    </row>
    <row r="423" spans="1:18" x14ac:dyDescent="0.25">
      <c r="A423" s="276" t="s">
        <v>24</v>
      </c>
      <c r="B423" s="277"/>
      <c r="C423" s="278"/>
      <c r="D423" s="276" t="s">
        <v>30</v>
      </c>
      <c r="E423" s="277"/>
      <c r="F423" s="278"/>
      <c r="G423" s="276" t="s">
        <v>24</v>
      </c>
      <c r="H423" s="277"/>
      <c r="I423" s="278"/>
      <c r="J423" s="276" t="s">
        <v>30</v>
      </c>
      <c r="K423" s="277"/>
      <c r="L423" s="278"/>
      <c r="M423" s="276" t="s">
        <v>24</v>
      </c>
      <c r="N423" s="277"/>
      <c r="O423" s="278"/>
      <c r="P423" s="276" t="s">
        <v>30</v>
      </c>
      <c r="Q423" s="277"/>
      <c r="R423" s="278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79" t="s">
        <v>47</v>
      </c>
      <c r="B452" s="280"/>
      <c r="C452" s="280"/>
      <c r="D452" s="280"/>
      <c r="E452" s="280"/>
      <c r="F452" s="280"/>
      <c r="G452" s="280"/>
      <c r="H452" s="280"/>
      <c r="I452" s="280"/>
      <c r="J452" s="280"/>
      <c r="K452" s="280"/>
      <c r="L452" s="280"/>
      <c r="M452" s="280"/>
      <c r="N452" s="280"/>
      <c r="O452" s="280"/>
      <c r="P452" s="280"/>
      <c r="Q452" s="280"/>
      <c r="R452" s="280"/>
    </row>
    <row r="453" spans="1:18" x14ac:dyDescent="0.25">
      <c r="A453" s="274" t="s">
        <v>31</v>
      </c>
      <c r="B453" s="274"/>
      <c r="C453" s="274"/>
      <c r="D453" s="274"/>
      <c r="E453" s="274"/>
      <c r="F453" s="274"/>
      <c r="G453" s="273" t="s">
        <v>32</v>
      </c>
      <c r="H453" s="274"/>
      <c r="I453" s="274"/>
      <c r="J453" s="274"/>
      <c r="K453" s="274"/>
      <c r="L453" s="275"/>
      <c r="M453" s="273" t="s">
        <v>33</v>
      </c>
      <c r="N453" s="274"/>
      <c r="O453" s="274"/>
      <c r="P453" s="274"/>
      <c r="Q453" s="274"/>
      <c r="R453" s="275"/>
    </row>
    <row r="454" spans="1:18" x14ac:dyDescent="0.25">
      <c r="A454" s="276" t="s">
        <v>24</v>
      </c>
      <c r="B454" s="277"/>
      <c r="C454" s="278"/>
      <c r="D454" s="276" t="s">
        <v>30</v>
      </c>
      <c r="E454" s="277"/>
      <c r="F454" s="278"/>
      <c r="G454" s="276" t="s">
        <v>24</v>
      </c>
      <c r="H454" s="277"/>
      <c r="I454" s="278"/>
      <c r="J454" s="276" t="s">
        <v>30</v>
      </c>
      <c r="K454" s="277"/>
      <c r="L454" s="278"/>
      <c r="M454" s="276" t="s">
        <v>24</v>
      </c>
      <c r="N454" s="277"/>
      <c r="O454" s="278"/>
      <c r="P454" s="276" t="s">
        <v>30</v>
      </c>
      <c r="Q454" s="277"/>
      <c r="R454" s="278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82" t="s">
        <v>31</v>
      </c>
      <c r="D490" s="282"/>
      <c r="E490" s="282"/>
      <c r="F490" s="282"/>
      <c r="G490" s="282"/>
      <c r="H490" s="282"/>
      <c r="I490" s="282"/>
      <c r="J490" s="282" t="s">
        <v>49</v>
      </c>
      <c r="K490" s="282"/>
      <c r="L490" s="282"/>
      <c r="M490" s="282"/>
      <c r="N490" s="282"/>
      <c r="O490" s="282"/>
      <c r="P490" s="282"/>
      <c r="Q490" s="282" t="s">
        <v>50</v>
      </c>
      <c r="R490" s="282"/>
      <c r="S490" s="282"/>
      <c r="T490" s="282"/>
      <c r="U490" s="282"/>
      <c r="V490" s="282"/>
      <c r="W490" s="282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71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71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71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71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71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71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72" t="s">
        <v>48</v>
      </c>
      <c r="C500" s="272"/>
      <c r="D500" s="272"/>
      <c r="E500" s="272"/>
      <c r="F500" s="272"/>
      <c r="G500" s="272"/>
      <c r="H500" s="272"/>
      <c r="I500" s="272"/>
      <c r="J500" s="272"/>
      <c r="K500" s="272"/>
      <c r="L500" s="272"/>
      <c r="M500" s="272"/>
      <c r="N500" s="272"/>
      <c r="O500" s="272"/>
      <c r="P500" s="272"/>
      <c r="Q500" s="272"/>
      <c r="R500" s="272"/>
      <c r="S500" s="272"/>
      <c r="T500" s="272"/>
      <c r="U500" s="272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67" t="s">
        <v>53</v>
      </c>
      <c r="C518" s="267"/>
      <c r="D518" s="267"/>
      <c r="E518" s="267"/>
      <c r="F518" s="267"/>
      <c r="G518" s="267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68" t="s">
        <v>40</v>
      </c>
      <c r="D542" s="269"/>
      <c r="E542" s="270"/>
      <c r="F542" s="268" t="s">
        <v>41</v>
      </c>
      <c r="G542" s="269"/>
      <c r="H542" s="270"/>
      <c r="I542" s="268" t="s">
        <v>91</v>
      </c>
      <c r="J542" s="269"/>
      <c r="K542" s="270"/>
      <c r="L542" s="268" t="s">
        <v>42</v>
      </c>
      <c r="M542" s="269"/>
      <c r="N542" s="270"/>
      <c r="O542" s="268" t="s">
        <v>92</v>
      </c>
      <c r="P542" s="269"/>
      <c r="Q542" s="270"/>
      <c r="R542" s="268" t="s">
        <v>93</v>
      </c>
      <c r="S542" s="269"/>
      <c r="T542" s="270"/>
      <c r="U542" s="268" t="s">
        <v>76</v>
      </c>
      <c r="V542" s="269"/>
      <c r="W542" s="270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71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71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71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71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71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71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72" t="s">
        <v>51</v>
      </c>
      <c r="C553" s="272"/>
      <c r="D553" s="272"/>
      <c r="E553" s="272"/>
      <c r="F553" s="272"/>
      <c r="G553" s="272"/>
      <c r="H553" s="272"/>
      <c r="I553" s="272"/>
      <c r="J553" s="272"/>
      <c r="K553" s="272"/>
      <c r="L553" s="272"/>
      <c r="M553" s="272"/>
      <c r="N553" s="272"/>
      <c r="O553" s="272"/>
      <c r="P553" s="272"/>
      <c r="Q553" s="272"/>
      <c r="R553" s="272"/>
      <c r="S553" s="272"/>
      <c r="T553" s="272"/>
      <c r="U553" s="272"/>
      <c r="V553" s="272"/>
      <c r="W553" s="272"/>
      <c r="X553" s="272"/>
      <c r="Y553" s="272"/>
      <c r="Z553" s="272"/>
      <c r="AA553" s="272"/>
      <c r="AB553" s="272"/>
      <c r="AC553" s="272"/>
      <c r="AD553" s="272"/>
      <c r="AE553" s="272"/>
      <c r="AF553" s="272"/>
      <c r="AG553" s="272"/>
      <c r="AH553" s="272"/>
      <c r="AI553" s="272"/>
      <c r="AJ553" s="272"/>
      <c r="AK553" s="272"/>
      <c r="AL553" s="272"/>
      <c r="AM553" s="272"/>
      <c r="AN553" s="272"/>
      <c r="AO553" s="272"/>
      <c r="AP553" s="272"/>
      <c r="AQ553" s="272"/>
      <c r="AR553" s="272"/>
      <c r="AS553" s="272"/>
      <c r="AT553" s="272"/>
      <c r="AU553" s="272"/>
      <c r="AV553" s="272"/>
      <c r="AW553" s="272"/>
      <c r="AX553" s="272"/>
      <c r="AY553" s="272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67"/>
      <c r="Q570" s="267"/>
      <c r="R570" s="267"/>
      <c r="S570" s="267"/>
      <c r="T570" s="267"/>
      <c r="U570" s="285" t="s">
        <v>94</v>
      </c>
      <c r="V570" s="285"/>
      <c r="W570" s="285"/>
      <c r="X570" s="285"/>
      <c r="Y570" s="285"/>
      <c r="Z570" s="285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67"/>
      <c r="Q571" s="267"/>
      <c r="R571" s="267"/>
      <c r="S571" s="267"/>
      <c r="T571" s="267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67" t="s">
        <v>100</v>
      </c>
      <c r="C587" s="267"/>
      <c r="D587" s="267"/>
      <c r="E587" s="267"/>
      <c r="F587" s="267"/>
      <c r="G587" s="41"/>
      <c r="H587" s="34"/>
      <c r="I587" s="267" t="s">
        <v>100</v>
      </c>
      <c r="J587" s="267"/>
      <c r="K587" s="267"/>
      <c r="L587" s="267"/>
      <c r="M587" s="267"/>
      <c r="N587" s="267" t="s">
        <v>95</v>
      </c>
      <c r="O587" s="267"/>
      <c r="P587" s="267"/>
      <c r="Q587" s="267"/>
      <c r="R587" s="267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265" t="s">
        <v>101</v>
      </c>
      <c r="C588" s="265"/>
      <c r="D588" s="265"/>
      <c r="E588" s="265"/>
      <c r="F588" s="265"/>
      <c r="G588" s="265"/>
      <c r="H588" s="265"/>
      <c r="I588" s="265"/>
      <c r="J588" s="265"/>
      <c r="K588" s="265"/>
      <c r="L588" s="265"/>
      <c r="M588" s="265"/>
      <c r="N588" s="265"/>
      <c r="O588" s="265"/>
      <c r="P588" s="265"/>
      <c r="Q588" s="265"/>
      <c r="R588" s="265"/>
      <c r="S588" s="265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87" t="s">
        <v>31</v>
      </c>
      <c r="D599" s="288"/>
      <c r="E599" s="288"/>
      <c r="F599" s="288"/>
      <c r="G599" s="288"/>
      <c r="H599" s="288"/>
      <c r="I599" s="289"/>
      <c r="J599" s="287" t="s">
        <v>49</v>
      </c>
      <c r="K599" s="288"/>
      <c r="L599" s="288"/>
      <c r="M599" s="288"/>
      <c r="N599" s="288"/>
      <c r="O599" s="288"/>
      <c r="P599" s="289"/>
      <c r="Q599" s="287" t="s">
        <v>50</v>
      </c>
      <c r="R599" s="288"/>
      <c r="S599" s="288"/>
      <c r="T599" s="288"/>
      <c r="U599" s="288"/>
      <c r="V599" s="288"/>
      <c r="W599" s="289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86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86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86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86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86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86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265" t="s">
        <v>115</v>
      </c>
      <c r="E609" s="265"/>
      <c r="F609" s="265"/>
      <c r="G609" s="265"/>
      <c r="H609" s="265"/>
      <c r="I609" s="265"/>
      <c r="J609" s="265"/>
      <c r="K609" s="265"/>
      <c r="L609" s="265"/>
      <c r="M609" s="265"/>
      <c r="N609" s="265" t="s">
        <v>114</v>
      </c>
      <c r="O609" s="265"/>
      <c r="P609" s="265"/>
      <c r="Q609" s="265"/>
      <c r="R609" s="265"/>
      <c r="S609" s="265"/>
      <c r="T609" s="265"/>
      <c r="U609" s="265"/>
      <c r="V609" s="265"/>
      <c r="W609" s="265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68" t="s">
        <v>31</v>
      </c>
      <c r="D645" s="269"/>
      <c r="E645" s="269"/>
      <c r="F645" s="269"/>
      <c r="G645" s="269"/>
      <c r="H645" s="269"/>
      <c r="I645" s="270"/>
      <c r="J645" s="268" t="s">
        <v>49</v>
      </c>
      <c r="K645" s="269"/>
      <c r="L645" s="269"/>
      <c r="M645" s="269"/>
      <c r="N645" s="269"/>
      <c r="O645" s="269"/>
      <c r="P645" s="270"/>
      <c r="Q645" s="268" t="s">
        <v>50</v>
      </c>
      <c r="R645" s="269"/>
      <c r="S645" s="269"/>
      <c r="T645" s="269"/>
      <c r="U645" s="269"/>
      <c r="V645" s="269"/>
      <c r="W645" s="270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92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93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94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92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93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94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90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91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91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68" t="s">
        <v>31</v>
      </c>
      <c r="D661" s="269"/>
      <c r="E661" s="269"/>
      <c r="F661" s="269"/>
      <c r="G661" s="269"/>
      <c r="H661" s="269"/>
      <c r="I661" s="270"/>
      <c r="J661" s="268" t="s">
        <v>49</v>
      </c>
      <c r="K661" s="269"/>
      <c r="L661" s="269"/>
      <c r="M661" s="269"/>
      <c r="N661" s="269"/>
      <c r="O661" s="269"/>
      <c r="P661" s="270"/>
      <c r="Q661" s="268" t="s">
        <v>50</v>
      </c>
      <c r="R661" s="269"/>
      <c r="S661" s="269"/>
      <c r="T661" s="269"/>
      <c r="U661" s="269"/>
      <c r="V661" s="269"/>
      <c r="W661" s="270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90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91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91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124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79" t="s">
        <v>38</v>
      </c>
      <c r="B1" s="280"/>
      <c r="C1" s="280"/>
      <c r="D1" s="280"/>
      <c r="E1" s="280"/>
      <c r="F1" s="280"/>
      <c r="G1" s="280"/>
      <c r="H1" s="280"/>
      <c r="I1" s="280"/>
      <c r="J1" s="280"/>
      <c r="K1" s="280"/>
      <c r="L1" s="280"/>
      <c r="M1" s="280"/>
      <c r="N1" s="280"/>
      <c r="O1" s="280"/>
      <c r="P1" s="280"/>
      <c r="Q1" s="280"/>
      <c r="R1" s="280"/>
      <c r="S1" s="280"/>
      <c r="T1" s="280"/>
      <c r="U1" s="280"/>
      <c r="V1" s="280"/>
      <c r="W1" s="280"/>
      <c r="X1" s="280"/>
    </row>
    <row r="2" spans="1:30" x14ac:dyDescent="0.25">
      <c r="A2" s="274" t="s">
        <v>57</v>
      </c>
      <c r="B2" s="274"/>
      <c r="C2" s="274"/>
      <c r="D2" s="274"/>
      <c r="E2" s="274"/>
      <c r="F2" s="274"/>
      <c r="G2" s="273" t="s">
        <v>58</v>
      </c>
      <c r="H2" s="274"/>
      <c r="I2" s="274"/>
      <c r="J2" s="274"/>
      <c r="K2" s="274"/>
      <c r="L2" s="275"/>
      <c r="M2" s="273" t="s">
        <v>59</v>
      </c>
      <c r="N2" s="274"/>
      <c r="O2" s="274"/>
      <c r="P2" s="274"/>
      <c r="Q2" s="274"/>
      <c r="R2" s="275"/>
      <c r="S2" s="273" t="s">
        <v>71</v>
      </c>
      <c r="T2" s="274"/>
      <c r="U2" s="274"/>
      <c r="V2" s="274"/>
      <c r="W2" s="274"/>
      <c r="X2" s="275"/>
      <c r="Y2" s="273" t="s">
        <v>75</v>
      </c>
      <c r="Z2" s="274"/>
      <c r="AA2" s="274"/>
      <c r="AB2" s="274"/>
      <c r="AC2" s="274"/>
      <c r="AD2" s="275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76" t="s">
        <v>55</v>
      </c>
      <c r="B6" s="277"/>
      <c r="C6" s="278"/>
      <c r="D6" s="276" t="s">
        <v>56</v>
      </c>
      <c r="E6" s="277"/>
      <c r="F6" s="278"/>
      <c r="G6" s="276" t="s">
        <v>55</v>
      </c>
      <c r="H6" s="277"/>
      <c r="I6" s="278"/>
      <c r="J6" s="276" t="s">
        <v>56</v>
      </c>
      <c r="K6" s="277"/>
      <c r="L6" s="278"/>
      <c r="M6" s="276" t="s">
        <v>55</v>
      </c>
      <c r="N6" s="277"/>
      <c r="O6" s="278"/>
      <c r="P6" s="276" t="s">
        <v>56</v>
      </c>
      <c r="Q6" s="277"/>
      <c r="R6" s="278"/>
      <c r="S6" s="276" t="s">
        <v>55</v>
      </c>
      <c r="T6" s="277"/>
      <c r="U6" s="278"/>
      <c r="V6" s="276" t="s">
        <v>56</v>
      </c>
      <c r="W6" s="277"/>
      <c r="X6" s="278"/>
      <c r="Y6" s="276" t="s">
        <v>55</v>
      </c>
      <c r="Z6" s="277"/>
      <c r="AA6" s="278"/>
      <c r="AB6" s="276" t="s">
        <v>56</v>
      </c>
      <c r="AC6" s="277"/>
      <c r="AD6" s="278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264" t="s">
        <v>73</v>
      </c>
      <c r="D34" s="264"/>
      <c r="E34" s="264"/>
      <c r="F34" s="264"/>
      <c r="G34" s="264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97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97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97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97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97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97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95" t="s">
        <v>74</v>
      </c>
      <c r="E47" s="295"/>
      <c r="F47" s="295"/>
      <c r="G47" s="295"/>
      <c r="H47" s="295"/>
      <c r="I47" s="295"/>
      <c r="J47" s="295"/>
      <c r="K47" s="295"/>
      <c r="L47" s="295"/>
      <c r="M47" s="295"/>
      <c r="N47" s="295"/>
      <c r="O47" s="295"/>
      <c r="P47" s="295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96" t="s">
        <v>86</v>
      </c>
      <c r="C71" s="296"/>
      <c r="D71" s="296"/>
      <c r="E71" s="296"/>
      <c r="F71" s="296"/>
      <c r="G71" s="296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264" t="s">
        <v>73</v>
      </c>
      <c r="C75" s="264"/>
      <c r="D75" s="264"/>
      <c r="E75" s="264"/>
      <c r="F75" s="264"/>
      <c r="J75" s="109"/>
      <c r="K75" s="264" t="s">
        <v>73</v>
      </c>
      <c r="L75" s="264"/>
      <c r="M75" s="264"/>
      <c r="N75" s="264"/>
      <c r="O75" s="264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95" t="s">
        <v>84</v>
      </c>
      <c r="B83" s="295"/>
      <c r="C83" s="295"/>
      <c r="D83" s="295"/>
      <c r="E83" s="295"/>
      <c r="F83" s="295"/>
      <c r="G83" s="295"/>
      <c r="H83" s="295"/>
      <c r="I83" s="58"/>
      <c r="J83" s="58"/>
      <c r="K83" s="295" t="s">
        <v>113</v>
      </c>
      <c r="L83" s="295"/>
      <c r="M83" s="295"/>
      <c r="N83" s="295"/>
      <c r="O83" s="295"/>
      <c r="P83" s="295"/>
      <c r="Q83" s="295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96" t="s">
        <v>85</v>
      </c>
      <c r="B104" s="296"/>
      <c r="C104" s="296"/>
      <c r="D104" s="296"/>
      <c r="E104" s="296"/>
      <c r="F104" s="296"/>
      <c r="G104" s="58"/>
      <c r="H104" s="118"/>
      <c r="I104" s="118"/>
      <c r="J104" s="118"/>
      <c r="K104" s="118"/>
      <c r="L104" s="296" t="s">
        <v>85</v>
      </c>
      <c r="M104" s="296"/>
      <c r="N104" s="296"/>
      <c r="O104" s="296"/>
      <c r="P104" s="296"/>
      <c r="Q104" s="296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95" t="s">
        <v>57</v>
      </c>
      <c r="E112" s="295"/>
      <c r="F112" s="295"/>
      <c r="G112" s="295"/>
      <c r="H112" s="295"/>
      <c r="I112" s="295"/>
      <c r="J112" s="295"/>
      <c r="K112" s="295"/>
      <c r="L112" s="295"/>
      <c r="M112" s="295"/>
      <c r="N112" s="295"/>
      <c r="O112" s="295"/>
      <c r="P112" s="295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95" t="s">
        <v>58</v>
      </c>
      <c r="E160" s="295"/>
      <c r="F160" s="295"/>
      <c r="G160" s="295"/>
      <c r="H160" s="295"/>
      <c r="I160" s="295"/>
      <c r="J160" s="295"/>
      <c r="K160" s="295"/>
      <c r="L160" s="295"/>
      <c r="M160" s="295"/>
      <c r="N160" s="295"/>
      <c r="O160" s="295"/>
      <c r="P160" s="295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95" t="s">
        <v>59</v>
      </c>
      <c r="E208" s="295"/>
      <c r="F208" s="295"/>
      <c r="G208" s="295"/>
      <c r="H208" s="295"/>
      <c r="I208" s="295"/>
      <c r="J208" s="295"/>
      <c r="K208" s="295"/>
      <c r="L208" s="295"/>
      <c r="M208" s="295"/>
      <c r="N208" s="295"/>
      <c r="O208" s="295"/>
      <c r="P208" s="295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95" t="s">
        <v>71</v>
      </c>
      <c r="E256" s="295"/>
      <c r="F256" s="295"/>
      <c r="G256" s="295"/>
      <c r="H256" s="295"/>
      <c r="I256" s="295"/>
      <c r="J256" s="295"/>
      <c r="K256" s="295"/>
      <c r="L256" s="295"/>
      <c r="M256" s="295"/>
      <c r="N256" s="295"/>
      <c r="O256" s="295"/>
      <c r="P256" s="295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95" t="s">
        <v>75</v>
      </c>
      <c r="E299" s="295"/>
      <c r="F299" s="295"/>
      <c r="G299" s="295"/>
      <c r="H299" s="295"/>
      <c r="I299" s="295"/>
      <c r="J299" s="295"/>
      <c r="K299" s="295"/>
      <c r="L299" s="295"/>
      <c r="M299" s="295"/>
      <c r="N299" s="295"/>
      <c r="O299" s="295"/>
      <c r="P299" s="295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D160:P160"/>
    <mergeCell ref="D208:P208"/>
    <mergeCell ref="D256:P256"/>
    <mergeCell ref="D299:P299"/>
    <mergeCell ref="A104:F104"/>
    <mergeCell ref="L104:Q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topLeftCell="A10"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79" t="s">
        <v>38</v>
      </c>
      <c r="B1" s="280"/>
      <c r="C1" s="280"/>
      <c r="D1" s="280"/>
      <c r="E1" s="280"/>
      <c r="F1" s="280"/>
      <c r="G1" s="280"/>
      <c r="H1" s="280"/>
      <c r="I1" s="280"/>
      <c r="J1" s="280"/>
      <c r="K1" s="280"/>
      <c r="L1" s="280"/>
      <c r="M1" s="280"/>
      <c r="N1" s="280"/>
      <c r="O1" s="280"/>
      <c r="P1" s="280"/>
      <c r="Q1" s="280"/>
      <c r="R1" s="280"/>
      <c r="S1" s="280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73" t="s">
        <v>122</v>
      </c>
      <c r="C2" s="274"/>
      <c r="D2" s="275"/>
      <c r="E2" s="273" t="s">
        <v>57</v>
      </c>
      <c r="F2" s="274"/>
      <c r="G2" s="275"/>
      <c r="H2" s="273" t="s">
        <v>58</v>
      </c>
      <c r="I2" s="274"/>
      <c r="J2" s="275"/>
      <c r="K2" s="273" t="s">
        <v>59</v>
      </c>
      <c r="L2" s="274"/>
      <c r="M2" s="275"/>
      <c r="N2" s="273" t="s">
        <v>71</v>
      </c>
      <c r="O2" s="274"/>
      <c r="P2" s="275"/>
      <c r="Q2" s="273" t="s">
        <v>75</v>
      </c>
      <c r="R2" s="274"/>
      <c r="S2" s="275"/>
      <c r="T2" s="273" t="s">
        <v>139</v>
      </c>
      <c r="U2" s="274"/>
      <c r="V2" s="275"/>
      <c r="W2" s="142"/>
      <c r="X2" s="142"/>
      <c r="Y2" s="142"/>
      <c r="Z2" s="142"/>
      <c r="AA2" s="142"/>
    </row>
    <row r="3" spans="1:27" x14ac:dyDescent="0.25">
      <c r="A3" s="139" t="s">
        <v>121</v>
      </c>
      <c r="B3" s="298">
        <v>49</v>
      </c>
      <c r="C3" s="298"/>
      <c r="D3" s="298"/>
      <c r="E3" s="273">
        <f>7*7-((7/10*2)^2)*1</f>
        <v>47.04</v>
      </c>
      <c r="F3" s="274"/>
      <c r="G3" s="275"/>
      <c r="H3" s="273">
        <f>7*7-((7/10*2)^2)*2</f>
        <v>45.08</v>
      </c>
      <c r="I3" s="274"/>
      <c r="J3" s="275"/>
      <c r="K3" s="273">
        <f>7*7-((7/10*2)^2)*4</f>
        <v>41.160000000000004</v>
      </c>
      <c r="L3" s="274"/>
      <c r="M3" s="275"/>
      <c r="N3" s="273">
        <f>7*7-((7/10*2)^2)*5</f>
        <v>39.200000000000003</v>
      </c>
      <c r="O3" s="274"/>
      <c r="P3" s="275"/>
      <c r="Q3" s="273">
        <f>7*7-((7/10*2)^2)*6</f>
        <v>37.24</v>
      </c>
      <c r="R3" s="274"/>
      <c r="S3" s="275"/>
      <c r="T3" s="273">
        <f>7*7-((7/10*2)^2)*7</f>
        <v>35.28</v>
      </c>
      <c r="U3" s="274"/>
      <c r="V3" s="275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265" t="s">
        <v>123</v>
      </c>
      <c r="C35" s="265"/>
      <c r="D35" s="265"/>
      <c r="E35" s="265"/>
      <c r="F35" s="265"/>
      <c r="G35" s="265"/>
      <c r="H35" s="265"/>
      <c r="I35" s="265"/>
      <c r="J35" s="265"/>
      <c r="K35" s="265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55"/>
  <sheetViews>
    <sheetView topLeftCell="A148" workbookViewId="0">
      <selection activeCell="R155" sqref="R155"/>
    </sheetView>
  </sheetViews>
  <sheetFormatPr defaultRowHeight="15" x14ac:dyDescent="0.25"/>
  <cols>
    <col min="1" max="1" width="16" bestFit="1" customWidth="1"/>
    <col min="2" max="5" width="11.5703125" bestFit="1" customWidth="1"/>
    <col min="6" max="6" width="10.42578125" customWidth="1"/>
    <col min="7" max="7" width="15.28515625" bestFit="1" customWidth="1"/>
    <col min="8" max="11" width="11.57031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265" t="s">
        <v>24</v>
      </c>
      <c r="B1" s="265"/>
      <c r="C1" s="265"/>
      <c r="D1" s="265"/>
      <c r="E1" s="265"/>
      <c r="F1" s="265"/>
      <c r="G1" s="265"/>
      <c r="H1" s="265"/>
      <c r="I1" s="265"/>
      <c r="J1" s="265"/>
      <c r="K1" s="265"/>
      <c r="L1" s="265"/>
      <c r="M1" s="265"/>
      <c r="N1" s="265"/>
      <c r="O1" s="265"/>
      <c r="P1" s="265"/>
      <c r="Q1" s="265"/>
      <c r="R1" s="265"/>
      <c r="S1" s="265"/>
      <c r="T1" s="265"/>
      <c r="U1" s="265"/>
      <c r="V1" s="265"/>
      <c r="W1" s="265"/>
      <c r="X1" s="265"/>
      <c r="Y1" s="265"/>
      <c r="Z1" s="265"/>
      <c r="AA1" s="265"/>
      <c r="AB1" s="265"/>
      <c r="AC1" s="265"/>
      <c r="AD1" s="265"/>
      <c r="AE1" s="265"/>
      <c r="AF1" s="265"/>
      <c r="AG1" s="265"/>
      <c r="AH1" s="265"/>
      <c r="AI1" s="265"/>
      <c r="AJ1" s="265"/>
      <c r="AK1" s="265"/>
      <c r="AL1" s="265"/>
      <c r="AM1" s="265"/>
      <c r="AN1" s="265"/>
      <c r="AO1" s="265"/>
      <c r="AP1" s="265"/>
      <c r="AQ1" s="265"/>
      <c r="AR1" s="265"/>
      <c r="AS1" s="265"/>
      <c r="AT1" s="265"/>
      <c r="AU1" s="265"/>
      <c r="AV1" s="265"/>
      <c r="AW1" s="265"/>
      <c r="AX1" s="265"/>
      <c r="AY1" s="265"/>
      <c r="AZ1" s="265"/>
      <c r="BA1" s="265"/>
      <c r="BB1" s="265"/>
    </row>
    <row r="2" spans="1:60" x14ac:dyDescent="0.25">
      <c r="A2" s="279" t="s">
        <v>38</v>
      </c>
      <c r="B2" s="280"/>
      <c r="C2" s="280"/>
      <c r="D2" s="280"/>
      <c r="E2" s="280"/>
      <c r="F2" s="280"/>
      <c r="G2" s="280"/>
      <c r="H2" s="280"/>
      <c r="I2" s="280"/>
      <c r="J2" s="280"/>
      <c r="K2" s="280"/>
      <c r="L2" s="280"/>
      <c r="M2" s="280"/>
      <c r="N2" s="280"/>
      <c r="O2" s="280"/>
      <c r="P2" s="280"/>
      <c r="Q2" s="280"/>
      <c r="R2" s="280"/>
      <c r="S2" s="280"/>
      <c r="T2" s="280"/>
      <c r="U2" s="280"/>
      <c r="V2" s="280"/>
      <c r="W2" s="280"/>
      <c r="X2" s="280"/>
      <c r="Y2" s="280"/>
      <c r="Z2" s="280"/>
      <c r="AA2" s="280"/>
      <c r="AB2" s="280"/>
      <c r="AC2" s="280"/>
      <c r="AD2" s="280"/>
      <c r="AE2" s="280"/>
      <c r="AF2" s="280"/>
      <c r="AG2" s="280"/>
      <c r="AH2" s="280"/>
      <c r="AI2" s="280"/>
      <c r="AJ2" s="280"/>
      <c r="AK2" s="280"/>
      <c r="AL2" s="280"/>
      <c r="AM2" s="280"/>
      <c r="AN2" s="280"/>
      <c r="AO2" s="280"/>
      <c r="AP2" s="280"/>
      <c r="AQ2" s="280"/>
      <c r="AR2" s="280"/>
      <c r="AS2" s="280"/>
      <c r="AT2" s="280"/>
      <c r="AU2" s="280"/>
      <c r="AV2" s="280"/>
      <c r="AW2" s="280"/>
      <c r="AX2" s="280"/>
      <c r="AY2" s="280"/>
      <c r="AZ2" s="280"/>
      <c r="BA2" s="280"/>
      <c r="BB2" s="280"/>
    </row>
    <row r="3" spans="1:60" x14ac:dyDescent="0.25">
      <c r="A3" s="274" t="s">
        <v>60</v>
      </c>
      <c r="B3" s="274"/>
      <c r="C3" s="274"/>
      <c r="D3" s="274"/>
      <c r="E3" s="274"/>
      <c r="F3" s="274"/>
      <c r="G3" s="274" t="s">
        <v>96</v>
      </c>
      <c r="H3" s="274"/>
      <c r="I3" s="274"/>
      <c r="J3" s="274"/>
      <c r="K3" s="274"/>
      <c r="L3" s="274"/>
      <c r="M3" s="273" t="s">
        <v>61</v>
      </c>
      <c r="N3" s="274"/>
      <c r="O3" s="274"/>
      <c r="P3" s="274"/>
      <c r="Q3" s="274"/>
      <c r="R3" s="275"/>
      <c r="S3" s="273" t="s">
        <v>97</v>
      </c>
      <c r="T3" s="274"/>
      <c r="U3" s="274"/>
      <c r="V3" s="274"/>
      <c r="W3" s="274"/>
      <c r="X3" s="275"/>
      <c r="Y3" s="273" t="s">
        <v>62</v>
      </c>
      <c r="Z3" s="274"/>
      <c r="AA3" s="274"/>
      <c r="AB3" s="274"/>
      <c r="AC3" s="274"/>
      <c r="AD3" s="275"/>
      <c r="AE3" s="273" t="s">
        <v>98</v>
      </c>
      <c r="AF3" s="274"/>
      <c r="AG3" s="274"/>
      <c r="AH3" s="274"/>
      <c r="AI3" s="274"/>
      <c r="AJ3" s="275"/>
      <c r="AK3" s="274" t="s">
        <v>63</v>
      </c>
      <c r="AL3" s="274"/>
      <c r="AM3" s="274"/>
      <c r="AN3" s="274"/>
      <c r="AO3" s="274"/>
      <c r="AP3" s="274"/>
      <c r="AQ3" s="274" t="s">
        <v>99</v>
      </c>
      <c r="AR3" s="274"/>
      <c r="AS3" s="274"/>
      <c r="AT3" s="274"/>
      <c r="AU3" s="274"/>
      <c r="AV3" s="274"/>
      <c r="AW3" s="273" t="s">
        <v>64</v>
      </c>
      <c r="AX3" s="274"/>
      <c r="AY3" s="274"/>
      <c r="AZ3" s="274"/>
      <c r="BA3" s="274"/>
      <c r="BB3" s="275"/>
      <c r="BC3" s="273" t="s">
        <v>64</v>
      </c>
      <c r="BD3" s="274"/>
      <c r="BE3" s="274"/>
      <c r="BF3" s="274"/>
      <c r="BG3" s="274"/>
      <c r="BH3" s="275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76" t="s">
        <v>55</v>
      </c>
      <c r="B8" s="277"/>
      <c r="C8" s="278"/>
      <c r="D8" s="276" t="s">
        <v>56</v>
      </c>
      <c r="E8" s="277"/>
      <c r="F8" s="278"/>
      <c r="G8" s="276" t="s">
        <v>55</v>
      </c>
      <c r="H8" s="277"/>
      <c r="I8" s="278"/>
      <c r="J8" s="276" t="s">
        <v>56</v>
      </c>
      <c r="K8" s="277"/>
      <c r="L8" s="278"/>
      <c r="M8" s="276" t="s">
        <v>55</v>
      </c>
      <c r="N8" s="277"/>
      <c r="O8" s="278"/>
      <c r="P8" s="276" t="s">
        <v>56</v>
      </c>
      <c r="Q8" s="277"/>
      <c r="R8" s="278"/>
      <c r="S8" s="276" t="s">
        <v>55</v>
      </c>
      <c r="T8" s="277"/>
      <c r="U8" s="278"/>
      <c r="V8" s="276" t="s">
        <v>56</v>
      </c>
      <c r="W8" s="277"/>
      <c r="X8" s="278"/>
      <c r="Y8" s="276" t="s">
        <v>55</v>
      </c>
      <c r="Z8" s="277"/>
      <c r="AA8" s="278"/>
      <c r="AB8" s="276" t="s">
        <v>56</v>
      </c>
      <c r="AC8" s="277"/>
      <c r="AD8" s="278"/>
      <c r="AE8" s="276" t="s">
        <v>55</v>
      </c>
      <c r="AF8" s="277"/>
      <c r="AG8" s="278"/>
      <c r="AH8" s="276" t="s">
        <v>56</v>
      </c>
      <c r="AI8" s="277"/>
      <c r="AJ8" s="278"/>
      <c r="AK8" s="276" t="s">
        <v>55</v>
      </c>
      <c r="AL8" s="277"/>
      <c r="AM8" s="278"/>
      <c r="AN8" s="276" t="s">
        <v>56</v>
      </c>
      <c r="AO8" s="277"/>
      <c r="AP8" s="278"/>
      <c r="AQ8" s="276" t="s">
        <v>55</v>
      </c>
      <c r="AR8" s="277"/>
      <c r="AS8" s="278"/>
      <c r="AT8" s="276" t="s">
        <v>56</v>
      </c>
      <c r="AU8" s="277"/>
      <c r="AV8" s="278"/>
      <c r="AW8" s="276" t="s">
        <v>55</v>
      </c>
      <c r="AX8" s="277"/>
      <c r="AY8" s="278"/>
      <c r="AZ8" s="276" t="s">
        <v>56</v>
      </c>
      <c r="BA8" s="277"/>
      <c r="BB8" s="278"/>
      <c r="BC8" s="276" t="s">
        <v>55</v>
      </c>
      <c r="BD8" s="277"/>
      <c r="BE8" s="278"/>
      <c r="BF8" s="276" t="s">
        <v>56</v>
      </c>
      <c r="BG8" s="277"/>
      <c r="BH8" s="278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303" t="s">
        <v>65</v>
      </c>
      <c r="D35" s="304"/>
      <c r="E35" s="304"/>
      <c r="F35" s="304"/>
      <c r="G35" s="304"/>
      <c r="H35" s="304"/>
      <c r="I35" s="304"/>
      <c r="J35" s="304"/>
      <c r="K35" s="305"/>
      <c r="L35" s="299" t="s">
        <v>6</v>
      </c>
      <c r="M35" s="300"/>
      <c r="N35" s="300"/>
      <c r="O35" s="300"/>
      <c r="P35" s="300"/>
      <c r="Q35" s="300"/>
      <c r="R35" s="300"/>
      <c r="S35" s="306"/>
      <c r="Z35" s="299" t="s">
        <v>69</v>
      </c>
      <c r="AA35" s="300"/>
      <c r="AB35" s="300"/>
      <c r="AC35" s="300"/>
      <c r="AD35" s="300"/>
      <c r="AE35" s="300"/>
      <c r="AF35" s="300"/>
      <c r="AG35" s="300"/>
      <c r="AH35" s="300"/>
      <c r="AI35" s="301" t="s">
        <v>6</v>
      </c>
      <c r="AJ35" s="301"/>
      <c r="AK35" s="301"/>
      <c r="AL35" s="301"/>
      <c r="AM35" s="301"/>
      <c r="AN35" s="301"/>
      <c r="AO35" s="301"/>
      <c r="AP35" s="301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71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71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71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71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71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71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302" t="s">
        <v>66</v>
      </c>
      <c r="D50" s="302"/>
      <c r="E50" s="302"/>
      <c r="F50" s="302"/>
      <c r="G50" s="302"/>
      <c r="H50" s="302"/>
      <c r="I50" s="302"/>
      <c r="J50" s="302"/>
      <c r="K50" s="302"/>
      <c r="L50" s="302"/>
      <c r="M50" s="302"/>
      <c r="N50" s="302"/>
      <c r="O50" s="302"/>
      <c r="P50" s="302"/>
      <c r="Q50" s="49"/>
      <c r="R50" s="49"/>
      <c r="S50" s="49"/>
      <c r="Y50" s="54"/>
      <c r="Z50" s="302" t="s">
        <v>70</v>
      </c>
      <c r="AA50" s="302"/>
      <c r="AB50" s="302"/>
      <c r="AC50" s="302"/>
      <c r="AD50" s="302"/>
      <c r="AE50" s="302"/>
      <c r="AF50" s="302"/>
      <c r="AG50" s="302"/>
      <c r="AH50" s="302"/>
      <c r="AI50" s="302"/>
      <c r="AJ50" s="302"/>
      <c r="AK50" s="302"/>
      <c r="AL50" s="302"/>
      <c r="AM50" s="302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265" t="s">
        <v>30</v>
      </c>
      <c r="B77" s="265"/>
      <c r="C77" s="265"/>
      <c r="D77" s="265"/>
      <c r="E77" s="265"/>
      <c r="F77" s="265"/>
      <c r="G77" s="265"/>
      <c r="H77" s="265"/>
      <c r="I77" s="265"/>
      <c r="J77" s="265"/>
      <c r="K77" s="265"/>
      <c r="L77" s="265"/>
      <c r="M77" s="265"/>
      <c r="N77" s="265"/>
      <c r="O77" s="265"/>
      <c r="P77" s="265"/>
      <c r="Q77" s="265"/>
      <c r="R77" s="265"/>
      <c r="S77" s="265"/>
      <c r="T77" s="265"/>
      <c r="U77" s="265"/>
      <c r="V77" s="265"/>
      <c r="W77" s="265"/>
      <c r="X77" s="265"/>
      <c r="Y77" s="265"/>
      <c r="Z77" s="265"/>
      <c r="AA77" s="265"/>
      <c r="AB77" s="265"/>
      <c r="AC77" s="265"/>
      <c r="AD77" s="265"/>
      <c r="AE77" s="265"/>
      <c r="AF77" s="265"/>
      <c r="AG77" s="265"/>
      <c r="AH77" s="265"/>
      <c r="AI77" s="265"/>
      <c r="AJ77" s="265"/>
      <c r="AK77" s="265"/>
      <c r="AL77" s="265"/>
      <c r="AM77" s="265"/>
      <c r="AN77" s="265"/>
      <c r="AO77" s="265"/>
      <c r="AP77" s="265"/>
      <c r="AQ77" s="265"/>
      <c r="AR77" s="265"/>
      <c r="AS77" s="265"/>
      <c r="AT77" s="265"/>
      <c r="AU77" s="265"/>
      <c r="AV77" s="265"/>
      <c r="AW77" s="265"/>
      <c r="AX77" s="265"/>
      <c r="AY77" s="265"/>
      <c r="AZ77" s="265"/>
      <c r="BA77" s="265"/>
      <c r="BB77" s="265"/>
      <c r="BC77" s="265"/>
      <c r="BD77" s="265"/>
      <c r="BE77" s="265"/>
      <c r="BF77" s="265"/>
      <c r="BG77" s="265"/>
      <c r="BH77" s="265"/>
    </row>
    <row r="78" spans="1:60" x14ac:dyDescent="0.25">
      <c r="A78" s="279" t="s">
        <v>38</v>
      </c>
      <c r="B78" s="280"/>
      <c r="C78" s="280"/>
      <c r="D78" s="280"/>
      <c r="E78" s="280"/>
      <c r="F78" s="280"/>
      <c r="G78" s="280"/>
      <c r="H78" s="280"/>
      <c r="I78" s="280"/>
      <c r="J78" s="280"/>
      <c r="K78" s="280"/>
      <c r="L78" s="280"/>
      <c r="M78" s="280"/>
      <c r="N78" s="280"/>
      <c r="O78" s="280"/>
      <c r="P78" s="280"/>
      <c r="Q78" s="280"/>
      <c r="R78" s="280"/>
      <c r="S78" s="280"/>
      <c r="T78" s="280"/>
      <c r="U78" s="280"/>
      <c r="V78" s="280"/>
      <c r="W78" s="280"/>
      <c r="X78" s="280"/>
      <c r="Y78" s="280"/>
      <c r="Z78" s="280"/>
      <c r="AA78" s="280"/>
      <c r="AB78" s="280"/>
      <c r="AC78" s="280"/>
      <c r="AD78" s="280"/>
      <c r="AE78" s="280"/>
      <c r="AF78" s="280"/>
      <c r="AG78" s="280"/>
      <c r="AH78" s="280"/>
      <c r="AI78" s="280"/>
      <c r="AJ78" s="280"/>
      <c r="AK78" s="280"/>
      <c r="AL78" s="280"/>
      <c r="AM78" s="280"/>
      <c r="AN78" s="280"/>
      <c r="AO78" s="280"/>
      <c r="AP78" s="280"/>
      <c r="AQ78" s="280"/>
      <c r="AR78" s="280"/>
      <c r="AS78" s="280"/>
      <c r="AT78" s="280"/>
      <c r="AU78" s="280"/>
      <c r="AV78" s="280"/>
      <c r="AW78" s="280"/>
      <c r="AX78" s="280"/>
      <c r="AY78" s="280"/>
      <c r="AZ78" s="280"/>
      <c r="BA78" s="280"/>
      <c r="BB78" s="280"/>
      <c r="BC78" s="280"/>
      <c r="BD78" s="280"/>
      <c r="BE78" s="280"/>
      <c r="BF78" s="280"/>
      <c r="BG78" s="280"/>
      <c r="BH78" s="280"/>
    </row>
    <row r="79" spans="1:60" x14ac:dyDescent="0.25">
      <c r="A79" s="274" t="s">
        <v>60</v>
      </c>
      <c r="B79" s="274"/>
      <c r="C79" s="274"/>
      <c r="D79" s="274"/>
      <c r="E79" s="274"/>
      <c r="F79" s="274"/>
      <c r="G79" s="274" t="s">
        <v>96</v>
      </c>
      <c r="H79" s="274"/>
      <c r="I79" s="274"/>
      <c r="J79" s="274"/>
      <c r="K79" s="274"/>
      <c r="L79" s="274"/>
      <c r="M79" s="273" t="s">
        <v>61</v>
      </c>
      <c r="N79" s="274"/>
      <c r="O79" s="274"/>
      <c r="P79" s="274"/>
      <c r="Q79" s="274"/>
      <c r="R79" s="275"/>
      <c r="S79" s="273" t="s">
        <v>97</v>
      </c>
      <c r="T79" s="274"/>
      <c r="U79" s="274"/>
      <c r="V79" s="274"/>
      <c r="W79" s="274"/>
      <c r="X79" s="275"/>
      <c r="Y79" s="273" t="s">
        <v>62</v>
      </c>
      <c r="Z79" s="274"/>
      <c r="AA79" s="274"/>
      <c r="AB79" s="274"/>
      <c r="AC79" s="274"/>
      <c r="AD79" s="275"/>
      <c r="AE79" s="273" t="s">
        <v>98</v>
      </c>
      <c r="AF79" s="274"/>
      <c r="AG79" s="274"/>
      <c r="AH79" s="274"/>
      <c r="AI79" s="274"/>
      <c r="AJ79" s="275"/>
      <c r="AK79" s="274" t="s">
        <v>63</v>
      </c>
      <c r="AL79" s="274"/>
      <c r="AM79" s="274"/>
      <c r="AN79" s="274"/>
      <c r="AO79" s="274"/>
      <c r="AP79" s="274"/>
      <c r="AQ79" s="274" t="s">
        <v>99</v>
      </c>
      <c r="AR79" s="274"/>
      <c r="AS79" s="274"/>
      <c r="AT79" s="274"/>
      <c r="AU79" s="274"/>
      <c r="AV79" s="274"/>
      <c r="AW79" s="273" t="s">
        <v>64</v>
      </c>
      <c r="AX79" s="274"/>
      <c r="AY79" s="274"/>
      <c r="AZ79" s="274"/>
      <c r="BA79" s="274"/>
      <c r="BB79" s="275"/>
      <c r="BC79" s="273" t="s">
        <v>146</v>
      </c>
      <c r="BD79" s="274"/>
      <c r="BE79" s="274"/>
      <c r="BF79" s="274"/>
      <c r="BG79" s="274"/>
      <c r="BH79" s="275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76" t="s">
        <v>55</v>
      </c>
      <c r="B84" s="277"/>
      <c r="C84" s="278"/>
      <c r="D84" s="276" t="s">
        <v>56</v>
      </c>
      <c r="E84" s="277"/>
      <c r="F84" s="278"/>
      <c r="G84" s="276" t="s">
        <v>55</v>
      </c>
      <c r="H84" s="277"/>
      <c r="I84" s="278"/>
      <c r="J84" s="276" t="s">
        <v>56</v>
      </c>
      <c r="K84" s="277"/>
      <c r="L84" s="278"/>
      <c r="M84" s="276" t="s">
        <v>55</v>
      </c>
      <c r="N84" s="277"/>
      <c r="O84" s="278"/>
      <c r="P84" s="276" t="s">
        <v>56</v>
      </c>
      <c r="Q84" s="277"/>
      <c r="R84" s="278"/>
      <c r="S84" s="276" t="s">
        <v>55</v>
      </c>
      <c r="T84" s="277"/>
      <c r="U84" s="278"/>
      <c r="V84" s="276" t="s">
        <v>56</v>
      </c>
      <c r="W84" s="277"/>
      <c r="X84" s="278"/>
      <c r="Y84" s="276" t="s">
        <v>55</v>
      </c>
      <c r="Z84" s="277"/>
      <c r="AA84" s="278"/>
      <c r="AB84" s="276" t="s">
        <v>56</v>
      </c>
      <c r="AC84" s="277"/>
      <c r="AD84" s="278"/>
      <c r="AE84" s="276" t="s">
        <v>55</v>
      </c>
      <c r="AF84" s="277"/>
      <c r="AG84" s="278"/>
      <c r="AH84" s="276" t="s">
        <v>56</v>
      </c>
      <c r="AI84" s="277"/>
      <c r="AJ84" s="278"/>
      <c r="AK84" s="276" t="s">
        <v>55</v>
      </c>
      <c r="AL84" s="277"/>
      <c r="AM84" s="278"/>
      <c r="AN84" s="276" t="s">
        <v>56</v>
      </c>
      <c r="AO84" s="277"/>
      <c r="AP84" s="278"/>
      <c r="AQ84" s="276" t="s">
        <v>55</v>
      </c>
      <c r="AR84" s="277"/>
      <c r="AS84" s="278"/>
      <c r="AT84" s="276" t="s">
        <v>56</v>
      </c>
      <c r="AU84" s="277"/>
      <c r="AV84" s="278"/>
      <c r="AW84" s="276" t="s">
        <v>55</v>
      </c>
      <c r="AX84" s="277"/>
      <c r="AY84" s="278"/>
      <c r="AZ84" s="276" t="s">
        <v>56</v>
      </c>
      <c r="BA84" s="277"/>
      <c r="BB84" s="278"/>
      <c r="BC84" s="276" t="s">
        <v>55</v>
      </c>
      <c r="BD84" s="277"/>
      <c r="BE84" s="278"/>
      <c r="BF84" s="276" t="s">
        <v>56</v>
      </c>
      <c r="BG84" s="277"/>
      <c r="BH84" s="278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71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307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71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307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71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307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71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307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71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307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71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307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90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91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91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90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91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91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  <row r="152" spans="1:11" x14ac:dyDescent="0.25">
      <c r="B152" s="256">
        <v>0.3</v>
      </c>
      <c r="C152" s="256">
        <v>0.35</v>
      </c>
      <c r="D152" s="256">
        <v>0.4</v>
      </c>
      <c r="E152" s="256">
        <v>0.45</v>
      </c>
      <c r="F152" s="256">
        <v>0.5</v>
      </c>
      <c r="G152" s="256">
        <v>0.55000000000000004</v>
      </c>
      <c r="H152" s="256">
        <v>0.6</v>
      </c>
      <c r="I152" s="256">
        <v>0.65</v>
      </c>
      <c r="J152" s="256">
        <v>0.7</v>
      </c>
      <c r="K152" s="256">
        <v>0.75</v>
      </c>
    </row>
    <row r="153" spans="1:11" x14ac:dyDescent="0.25">
      <c r="A153" s="254" t="s">
        <v>285</v>
      </c>
      <c r="B153" s="258">
        <v>9.3880726423039995</v>
      </c>
      <c r="C153" s="258">
        <v>5.7587723351585298</v>
      </c>
      <c r="D153" s="258">
        <v>3.6357833035965199</v>
      </c>
      <c r="E153" s="258">
        <v>3.1592538517953299</v>
      </c>
      <c r="F153" s="258">
        <v>2.1965596511160599</v>
      </c>
      <c r="G153" s="258">
        <v>1.3452486623495301</v>
      </c>
      <c r="H153" s="259">
        <v>1.0644223599799101</v>
      </c>
      <c r="I153" s="259">
        <v>0.98935803457341598</v>
      </c>
      <c r="J153" s="258">
        <v>0.796733580830156</v>
      </c>
      <c r="K153" s="258">
        <v>2.5208539724247501E-2</v>
      </c>
    </row>
    <row r="154" spans="1:11" x14ac:dyDescent="0.25">
      <c r="A154" s="254" t="s">
        <v>284</v>
      </c>
      <c r="B154" s="258">
        <v>4.5770737590450699</v>
      </c>
      <c r="C154" s="258">
        <v>3.0481625709676599</v>
      </c>
      <c r="D154" s="258">
        <v>1.80419022011548</v>
      </c>
      <c r="E154" s="258">
        <v>1.0608907070151301</v>
      </c>
      <c r="F154" s="258">
        <v>0.94383323385263096</v>
      </c>
      <c r="G154" s="258">
        <v>0.65654950379513599</v>
      </c>
      <c r="H154" s="259">
        <v>0.45359393600168701</v>
      </c>
      <c r="I154" s="259">
        <v>0.39798928731156502</v>
      </c>
      <c r="J154" s="258">
        <v>0.28519177932430001</v>
      </c>
      <c r="K154" s="258">
        <v>9.9578450866712898E-3</v>
      </c>
    </row>
    <row r="155" spans="1:11" x14ac:dyDescent="0.25">
      <c r="A155" s="254" t="s">
        <v>286</v>
      </c>
      <c r="B155" s="255">
        <v>132</v>
      </c>
      <c r="C155" s="255">
        <v>104</v>
      </c>
      <c r="D155" s="255">
        <v>76</v>
      </c>
      <c r="E155" s="255">
        <v>56</v>
      </c>
      <c r="F155" s="255">
        <v>52</v>
      </c>
      <c r="G155" s="255">
        <v>42</v>
      </c>
      <c r="H155" s="255">
        <v>33</v>
      </c>
      <c r="I155" s="255">
        <v>30</v>
      </c>
      <c r="J155" s="255">
        <v>27</v>
      </c>
      <c r="K155" s="255">
        <v>23</v>
      </c>
    </row>
  </sheetData>
  <mergeCells count="78">
    <mergeCell ref="A111:A113"/>
    <mergeCell ref="A114:A116"/>
    <mergeCell ref="A117:A119"/>
    <mergeCell ref="A120:A122"/>
    <mergeCell ref="N111:N113"/>
    <mergeCell ref="N114:N116"/>
    <mergeCell ref="Z50:AM50"/>
    <mergeCell ref="G3:L3"/>
    <mergeCell ref="AH8:AJ8"/>
    <mergeCell ref="AQ3:AV3"/>
    <mergeCell ref="AQ8:AS8"/>
    <mergeCell ref="AT8:AV8"/>
    <mergeCell ref="AK3:AP3"/>
    <mergeCell ref="AE8:AG8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4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82" t="s">
        <v>136</v>
      </c>
      <c r="C2" s="282"/>
      <c r="D2" s="282"/>
      <c r="E2" s="282"/>
      <c r="F2" s="282"/>
      <c r="G2" s="282"/>
      <c r="H2" s="282"/>
      <c r="I2" s="282" t="s">
        <v>137</v>
      </c>
      <c r="J2" s="282"/>
      <c r="K2" s="282"/>
      <c r="L2" s="282"/>
      <c r="M2" s="282"/>
      <c r="N2" s="282"/>
      <c r="O2" s="282"/>
      <c r="P2" s="282" t="s">
        <v>138</v>
      </c>
      <c r="Q2" s="282"/>
      <c r="R2" s="282"/>
      <c r="S2" s="282"/>
      <c r="T2" s="282"/>
      <c r="U2" s="282"/>
      <c r="V2" s="282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3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308" t="s">
        <v>147</v>
      </c>
      <c r="B3" s="308"/>
      <c r="C3" s="308"/>
      <c r="D3" s="308"/>
      <c r="E3" s="308"/>
      <c r="F3" s="308"/>
      <c r="G3" s="308"/>
      <c r="H3" s="308"/>
      <c r="I3" s="308"/>
      <c r="J3" s="308"/>
      <c r="L3" s="308" t="s">
        <v>8</v>
      </c>
      <c r="M3" s="308"/>
      <c r="N3" s="308"/>
      <c r="O3" s="308"/>
      <c r="P3" s="308"/>
      <c r="Q3" s="308"/>
      <c r="R3" s="308"/>
      <c r="S3" s="308"/>
      <c r="T3" s="308"/>
      <c r="U3" s="308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D11:M46"/>
  <sheetViews>
    <sheetView tabSelected="1" topLeftCell="A33" workbookViewId="0">
      <selection activeCell="S58" sqref="S58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262" t="s">
        <v>125</v>
      </c>
      <c r="G11" s="262"/>
      <c r="H11" s="262"/>
      <c r="I11" s="262"/>
      <c r="J11" s="262" t="s">
        <v>126</v>
      </c>
      <c r="K11" s="262"/>
      <c r="L11" s="262"/>
      <c r="M11" s="262"/>
    </row>
    <row r="12" spans="5:13" x14ac:dyDescent="0.25">
      <c r="E12" s="158"/>
      <c r="F12" s="262" t="s">
        <v>124</v>
      </c>
      <c r="G12" s="262"/>
      <c r="H12" s="262"/>
      <c r="I12" s="262"/>
      <c r="J12" s="262"/>
      <c r="K12" s="262"/>
      <c r="L12" s="262"/>
      <c r="M12" s="262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262" t="s">
        <v>129</v>
      </c>
      <c r="G16" s="262"/>
      <c r="H16" s="262"/>
      <c r="I16" s="262"/>
      <c r="J16" s="262"/>
      <c r="K16" s="262"/>
      <c r="L16" s="262"/>
      <c r="M16" s="262"/>
    </row>
    <row r="17" spans="4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4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4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4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4:13" x14ac:dyDescent="0.25">
      <c r="E24" s="159"/>
      <c r="F24" s="313" t="s">
        <v>125</v>
      </c>
      <c r="G24" s="313"/>
      <c r="H24" s="313"/>
      <c r="I24" s="313"/>
      <c r="J24" s="314" t="s">
        <v>126</v>
      </c>
      <c r="K24" s="314"/>
      <c r="L24" s="314"/>
      <c r="M24" s="314"/>
    </row>
    <row r="25" spans="4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4:13" x14ac:dyDescent="0.25">
      <c r="D26" s="264"/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4:13" x14ac:dyDescent="0.25">
      <c r="D27" s="264"/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4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4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4:13" x14ac:dyDescent="0.25">
      <c r="E32" s="159"/>
      <c r="F32" s="309" t="s">
        <v>125</v>
      </c>
      <c r="G32" s="310"/>
      <c r="H32" s="310"/>
      <c r="I32" s="311"/>
      <c r="J32" s="312" t="s">
        <v>126</v>
      </c>
      <c r="K32" s="310"/>
      <c r="L32" s="310"/>
      <c r="M32" s="311"/>
    </row>
    <row r="33" spans="4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4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4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4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4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  <row r="41" spans="4:13" x14ac:dyDescent="0.25">
      <c r="E41" s="159"/>
      <c r="F41" s="309" t="s">
        <v>11</v>
      </c>
      <c r="G41" s="310"/>
      <c r="H41" s="310"/>
      <c r="I41" s="311"/>
      <c r="J41" s="309" t="s">
        <v>12</v>
      </c>
      <c r="K41" s="310"/>
      <c r="L41" s="310"/>
      <c r="M41" s="311"/>
    </row>
    <row r="42" spans="4:13" ht="15.75" thickBot="1" x14ac:dyDescent="0.3">
      <c r="D42" s="162"/>
      <c r="E42" s="169"/>
      <c r="F42" s="257" t="s">
        <v>1</v>
      </c>
      <c r="G42" s="169" t="s">
        <v>19</v>
      </c>
      <c r="H42" s="169" t="s">
        <v>147</v>
      </c>
      <c r="I42" s="173" t="s">
        <v>19</v>
      </c>
      <c r="J42" s="169" t="s">
        <v>1</v>
      </c>
      <c r="K42" s="169" t="s">
        <v>19</v>
      </c>
      <c r="L42" s="319" t="s">
        <v>147</v>
      </c>
      <c r="M42" s="169" t="s">
        <v>19</v>
      </c>
    </row>
    <row r="43" spans="4:13" x14ac:dyDescent="0.25">
      <c r="D43" s="297" t="s">
        <v>287</v>
      </c>
      <c r="E43" s="53" t="s">
        <v>288</v>
      </c>
      <c r="F43" s="53">
        <v>149</v>
      </c>
      <c r="G43" s="170">
        <f>F43/2</f>
        <v>74.5</v>
      </c>
      <c r="H43" s="53">
        <v>124</v>
      </c>
      <c r="I43" s="174">
        <f>H43/2</f>
        <v>62</v>
      </c>
      <c r="J43" s="53">
        <v>153</v>
      </c>
      <c r="K43" s="170">
        <f>J43/2</f>
        <v>76.5</v>
      </c>
      <c r="L43" s="53">
        <v>127</v>
      </c>
      <c r="M43" s="53">
        <f>L43/2</f>
        <v>63.5</v>
      </c>
    </row>
    <row r="44" spans="4:13" x14ac:dyDescent="0.25">
      <c r="D44" s="297"/>
      <c r="E44" s="53" t="s">
        <v>289</v>
      </c>
      <c r="F44" s="53">
        <v>196</v>
      </c>
      <c r="G44" s="170">
        <f>F44/2</f>
        <v>98</v>
      </c>
      <c r="H44" s="53">
        <v>143</v>
      </c>
      <c r="I44" s="170">
        <f>H44/2</f>
        <v>71.5</v>
      </c>
      <c r="J44" s="53">
        <v>290</v>
      </c>
      <c r="K44" s="170">
        <f>J44/2</f>
        <v>145</v>
      </c>
      <c r="L44" s="53">
        <v>206</v>
      </c>
      <c r="M44" s="53">
        <f>L44/2</f>
        <v>103</v>
      </c>
    </row>
    <row r="45" spans="4:13" x14ac:dyDescent="0.25">
      <c r="D45" s="317" t="s">
        <v>290</v>
      </c>
      <c r="E45" s="53" t="s">
        <v>288</v>
      </c>
      <c r="F45" s="53">
        <v>134</v>
      </c>
      <c r="G45" s="170">
        <f>F45/3</f>
        <v>44.666666666666664</v>
      </c>
      <c r="H45" s="53">
        <v>124</v>
      </c>
      <c r="I45" s="175">
        <f>H45/3</f>
        <v>41.333333333333336</v>
      </c>
      <c r="J45" s="53">
        <v>136</v>
      </c>
      <c r="K45" s="170">
        <f>J45/3</f>
        <v>45.333333333333336</v>
      </c>
      <c r="L45" s="53">
        <v>127</v>
      </c>
      <c r="M45" s="170">
        <f>L45/3</f>
        <v>42.333333333333336</v>
      </c>
    </row>
    <row r="46" spans="4:13" ht="15.75" thickBot="1" x14ac:dyDescent="0.3">
      <c r="D46" s="318"/>
      <c r="E46" s="171" t="s">
        <v>289</v>
      </c>
      <c r="F46" s="171">
        <v>203</v>
      </c>
      <c r="G46" s="172">
        <f>F46/3</f>
        <v>67.666666666666671</v>
      </c>
      <c r="H46" s="171">
        <v>169</v>
      </c>
      <c r="I46" s="177">
        <f>H46/3</f>
        <v>56.333333333333336</v>
      </c>
      <c r="J46" s="171">
        <v>324</v>
      </c>
      <c r="K46" s="172">
        <f>J46/3</f>
        <v>108</v>
      </c>
      <c r="L46" s="171">
        <v>271</v>
      </c>
      <c r="M46" s="172">
        <f>L46/3</f>
        <v>90.333333333333329</v>
      </c>
    </row>
  </sheetData>
  <mergeCells count="13">
    <mergeCell ref="D26:D27"/>
    <mergeCell ref="F41:I41"/>
    <mergeCell ref="J41:M41"/>
    <mergeCell ref="D43:D44"/>
    <mergeCell ref="D45:D46"/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16</vt:i4>
      </vt:variant>
    </vt:vector>
  </HeadingPairs>
  <TitlesOfParts>
    <vt:vector size="16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  <vt:lpstr>Comparação regras vizinhos</vt:lpstr>
      <vt:lpstr>Comparação vizinhos livre</vt:lpstr>
      <vt:lpstr>Planilha6</vt:lpstr>
      <vt:lpstr>Planilha4</vt:lpstr>
      <vt:lpstr>Comparação vizinhos Obstáculos</vt:lpstr>
      <vt:lpstr>Error X Regra</vt:lpstr>
      <vt:lpstr>Comparação Regras Labirinto Iso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2022-03-06T22:50:58Z</dcterms:modified>
</cp:coreProperties>
</file>